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8990" windowHeight="11580" activeTab="0"/>
  </bookViews>
  <sheets>
    <sheet name="Лист1 (3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наш город</author>
  </authors>
  <commentList>
    <comment ref="D50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тех.осмотр
</t>
        </r>
      </text>
    </comment>
    <comment ref="B50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АПРИОРИ-АУДИТ</t>
        </r>
      </text>
    </comment>
    <comment ref="E28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853,29-Россельхозбанк
</t>
        </r>
      </text>
    </comment>
    <comment ref="F28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709,43-Россельхозбанк</t>
        </r>
      </text>
    </comment>
    <comment ref="G28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2527-Россельхозбанк
</t>
        </r>
      </text>
    </comment>
    <comment ref="E50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штраф
</t>
        </r>
      </text>
    </comment>
    <comment ref="H28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1365-Россельхозбанк</t>
        </r>
      </text>
    </comment>
    <comment ref="I28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1383-Россельхозбанк</t>
        </r>
      </text>
    </comment>
    <comment ref="J28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862-Россельхозбанк</t>
        </r>
      </text>
    </comment>
    <comment ref="K28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1012-Россельхозбанк</t>
        </r>
      </text>
    </comment>
    <comment ref="L28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940-10-Россельхозбанк</t>
        </r>
      </text>
    </comment>
    <comment ref="L24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450-Высотники</t>
        </r>
      </text>
    </comment>
    <comment ref="M28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892-60-Россельхозбанк
</t>
        </r>
      </text>
    </comment>
  </commentList>
</comments>
</file>

<file path=xl/sharedStrings.xml><?xml version="1.0" encoding="utf-8"?>
<sst xmlns="http://schemas.openxmlformats.org/spreadsheetml/2006/main" count="83" uniqueCount="70">
  <si>
    <t>б/л ФСС</t>
  </si>
  <si>
    <t>б/л за счет работодателя</t>
  </si>
  <si>
    <t>ПФР страховая</t>
  </si>
  <si>
    <t>ПФР накопительная</t>
  </si>
  <si>
    <t>ФСС НС</t>
  </si>
  <si>
    <t>электроэнергия</t>
  </si>
  <si>
    <t>техническое обслуживание газопроводов</t>
  </si>
  <si>
    <t>материалы</t>
  </si>
  <si>
    <t>ГСМ</t>
  </si>
  <si>
    <t>услуги автортранспорта</t>
  </si>
  <si>
    <t>вывоз и размещение ТБО</t>
  </si>
  <si>
    <t>канцтовары</t>
  </si>
  <si>
    <t>аренда помещения</t>
  </si>
  <si>
    <t>услуги банка</t>
  </si>
  <si>
    <t>итого:</t>
  </si>
  <si>
    <t>январь</t>
  </si>
  <si>
    <t>февраль</t>
  </si>
  <si>
    <t>обслуживание оргтехники</t>
  </si>
  <si>
    <t>приобретение оргтехники</t>
  </si>
  <si>
    <t>приобретение ОС</t>
  </si>
  <si>
    <t>прочие</t>
  </si>
  <si>
    <t>март</t>
  </si>
  <si>
    <t>запчасти</t>
  </si>
  <si>
    <t>страховка автомобиля</t>
  </si>
  <si>
    <t>астрал отчет</t>
  </si>
  <si>
    <t>регистрация сертификата астрал отчет</t>
  </si>
  <si>
    <t>май</t>
  </si>
  <si>
    <t>июнь</t>
  </si>
  <si>
    <t>транспортный налог</t>
  </si>
  <si>
    <t>всего</t>
  </si>
  <si>
    <t>июль</t>
  </si>
  <si>
    <t>август</t>
  </si>
  <si>
    <t>сентябрь</t>
  </si>
  <si>
    <t>информ. услуги "Консультант ОКА"</t>
  </si>
  <si>
    <t>апрель</t>
  </si>
  <si>
    <t>октябрь</t>
  </si>
  <si>
    <t>ноябрь</t>
  </si>
  <si>
    <t>теплоэнергия</t>
  </si>
  <si>
    <t>декабрь</t>
  </si>
  <si>
    <t>хозпринадлежности и инвентарь</t>
  </si>
  <si>
    <t>разработка и сопровожд. программы "Абонент+"</t>
  </si>
  <si>
    <t>ФСС</t>
  </si>
  <si>
    <t>электроэнергия по договору аренды</t>
  </si>
  <si>
    <t>налог при УСН</t>
  </si>
  <si>
    <t>госпошлина (пени)</t>
  </si>
  <si>
    <t>РАСХОДЫ</t>
  </si>
  <si>
    <t>фонд оплаты труда</t>
  </si>
  <si>
    <t>дератизация</t>
  </si>
  <si>
    <t>ВДПО</t>
  </si>
  <si>
    <t>НДФЛ</t>
  </si>
  <si>
    <t>алименты</t>
  </si>
  <si>
    <t>проф.взносы</t>
  </si>
  <si>
    <t>услуги связи ОАО "Ростелеком"</t>
  </si>
  <si>
    <t>ФФОМС</t>
  </si>
  <si>
    <t>ТФОМС</t>
  </si>
  <si>
    <t>лицензии на исп-ние сметно-нормативной базы</t>
  </si>
  <si>
    <t>программа "1С:предприятии 8"</t>
  </si>
  <si>
    <t>пособие на рождение ребенка за счет ФСС</t>
  </si>
  <si>
    <t>пособие по уходу за ребенком до 1,5 лет</t>
  </si>
  <si>
    <t>пособие по уходу за ребенком до 3 лет</t>
  </si>
  <si>
    <t>пособие по ух. за реб. до 1,5 лет прож. в черноб.зоне</t>
  </si>
  <si>
    <t>аттестация рабочих мест</t>
  </si>
  <si>
    <t>агентское вознаграждение ООО "Кораблинский ЕРКЦ"</t>
  </si>
  <si>
    <t>Агентское вознаграждение</t>
  </si>
  <si>
    <t>ДОХОДЫ</t>
  </si>
  <si>
    <t>Техническое обслуживание по договорам (банк)</t>
  </si>
  <si>
    <t>Техническое обслуживание по договорам (касса)</t>
  </si>
  <si>
    <t>Техническое обслуживание ЖЭУ (касса)</t>
  </si>
  <si>
    <t xml:space="preserve">Отчет о финансовой деятельности ООО "Наш город" за 2012 год    </t>
  </si>
  <si>
    <t xml:space="preserve">Поступления от населения сод. и ремонт жилья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</si>
</sst>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5" fontId="1" fillId="0" borderId="0" xfId="6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4" fontId="1" fillId="24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1" fillId="0" borderId="12" xfId="0" applyNumberFormat="1" applyFont="1" applyBorder="1" applyAlignment="1">
      <alignment/>
    </xf>
    <xf numFmtId="4" fontId="22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top"/>
    </xf>
    <xf numFmtId="4" fontId="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workbookViewId="0" topLeftCell="A1">
      <selection activeCell="F64" sqref="F64"/>
    </sheetView>
  </sheetViews>
  <sheetFormatPr defaultColWidth="9.00390625" defaultRowHeight="12.75"/>
  <cols>
    <col min="1" max="1" width="40.25390625" style="0" customWidth="1"/>
    <col min="2" max="14" width="11.75390625" style="0" customWidth="1"/>
  </cols>
  <sheetData>
    <row r="1" spans="2:8" ht="21.75" customHeight="1">
      <c r="B1" s="20" t="s">
        <v>68</v>
      </c>
      <c r="C1" s="20"/>
      <c r="D1" s="20"/>
      <c r="E1" s="20"/>
      <c r="F1" s="20"/>
      <c r="G1" s="20"/>
      <c r="H1" s="20"/>
    </row>
    <row r="2" spans="1:14" ht="12" customHeight="1">
      <c r="A2" s="2" t="s">
        <v>45</v>
      </c>
      <c r="B2" s="2" t="s">
        <v>15</v>
      </c>
      <c r="C2" s="2" t="s">
        <v>16</v>
      </c>
      <c r="D2" s="2" t="s">
        <v>21</v>
      </c>
      <c r="E2" s="3" t="s">
        <v>34</v>
      </c>
      <c r="F2" s="3" t="s">
        <v>26</v>
      </c>
      <c r="G2" s="3" t="s">
        <v>27</v>
      </c>
      <c r="H2" s="3" t="s">
        <v>30</v>
      </c>
      <c r="I2" s="3" t="s">
        <v>31</v>
      </c>
      <c r="J2" s="3" t="s">
        <v>32</v>
      </c>
      <c r="K2" s="3" t="s">
        <v>35</v>
      </c>
      <c r="L2" s="3" t="s">
        <v>36</v>
      </c>
      <c r="M2" s="3" t="s">
        <v>38</v>
      </c>
      <c r="N2" s="3" t="s">
        <v>29</v>
      </c>
    </row>
    <row r="3" spans="1:14" ht="12.75">
      <c r="A3" s="4" t="s">
        <v>46</v>
      </c>
      <c r="B3" s="5">
        <f>550855.77+34607.35-10073.78-5162.83</f>
        <v>570226.51</v>
      </c>
      <c r="C3" s="5">
        <f>1085913.22+21484.1-4084.1-1054.72</f>
        <v>1102258.5</v>
      </c>
      <c r="D3" s="5">
        <f>822546.2+121249.36-11979.36-4295.99</f>
        <v>927520.21</v>
      </c>
      <c r="E3" s="5">
        <f>865711.04+41725.31-11162.54-2331.3</f>
        <v>893942.51</v>
      </c>
      <c r="F3" s="5">
        <f>823434.59+77150.44-7351.38-10202.29</f>
        <v>883031.36</v>
      </c>
      <c r="G3" s="5">
        <f>649538.89+25821.99</f>
        <v>675360.88</v>
      </c>
      <c r="H3" s="5">
        <f>1079461.19+78478.12-11706.42-15920.77-15841.19</f>
        <v>1114470.9300000002</v>
      </c>
      <c r="I3" s="5">
        <f>792199.72+70632.94-11435.48-13580.61</f>
        <v>837816.57</v>
      </c>
      <c r="J3" s="5">
        <f>895027.75+56266.24-7623.32-16794.94</f>
        <v>926875.7300000001</v>
      </c>
      <c r="K3" s="5">
        <f>960087.45-35149.14</f>
        <v>924938.3099999999</v>
      </c>
      <c r="L3" s="5">
        <f>703999.57+55972.11-527.36</f>
        <v>759444.32</v>
      </c>
      <c r="M3" s="5">
        <f>2150683.32+71040.55-5161.56-13199.21-16968.54</f>
        <v>2186394.5599999996</v>
      </c>
      <c r="N3" s="5">
        <f aca="true" t="shared" si="0" ref="N3:N50">SUM(B3:M3)</f>
        <v>11802280.39</v>
      </c>
    </row>
    <row r="4" spans="1:14" ht="12.75">
      <c r="A4" s="4" t="s">
        <v>0</v>
      </c>
      <c r="B4" s="5">
        <v>17485.6</v>
      </c>
      <c r="C4" s="5">
        <v>11822.67</v>
      </c>
      <c r="D4" s="5">
        <v>9563.98</v>
      </c>
      <c r="E4" s="5">
        <v>23283.46</v>
      </c>
      <c r="F4" s="5">
        <v>26749.15</v>
      </c>
      <c r="G4" s="5">
        <v>30828.61</v>
      </c>
      <c r="H4" s="5">
        <v>15189.61</v>
      </c>
      <c r="I4" s="5">
        <v>32029.42</v>
      </c>
      <c r="J4" s="5">
        <v>49164.46</v>
      </c>
      <c r="K4" s="5">
        <v>14940.57</v>
      </c>
      <c r="L4" s="5">
        <v>25018.1</v>
      </c>
      <c r="M4" s="5">
        <v>8332.14</v>
      </c>
      <c r="N4" s="5">
        <f t="shared" si="0"/>
        <v>264407.77</v>
      </c>
    </row>
    <row r="5" spans="1:14" ht="12.75">
      <c r="A5" s="4" t="s">
        <v>1</v>
      </c>
      <c r="B5" s="5">
        <v>454.77</v>
      </c>
      <c r="C5" s="5">
        <v>1742.82</v>
      </c>
      <c r="D5" s="5">
        <v>803.79</v>
      </c>
      <c r="E5" s="5">
        <v>2923.17</v>
      </c>
      <c r="F5" s="5">
        <v>6898.32</v>
      </c>
      <c r="G5" s="5"/>
      <c r="H5" s="5">
        <v>3576.33</v>
      </c>
      <c r="I5" s="5">
        <v>1894.02</v>
      </c>
      <c r="J5" s="5">
        <v>7888.14</v>
      </c>
      <c r="K5" s="5">
        <v>1498.89</v>
      </c>
      <c r="L5" s="5">
        <v>2695.47</v>
      </c>
      <c r="M5" s="5">
        <v>1498.89</v>
      </c>
      <c r="N5" s="5">
        <f t="shared" si="0"/>
        <v>31874.609999999997</v>
      </c>
    </row>
    <row r="6" spans="1:14" ht="12.75">
      <c r="A6" s="4" t="s">
        <v>49</v>
      </c>
      <c r="B6" s="5">
        <v>130663</v>
      </c>
      <c r="C6" s="5">
        <v>126369</v>
      </c>
      <c r="D6" s="5">
        <v>121911</v>
      </c>
      <c r="E6" s="5">
        <v>144016</v>
      </c>
      <c r="F6" s="5">
        <v>128984</v>
      </c>
      <c r="G6" s="5">
        <v>162112</v>
      </c>
      <c r="H6" s="5">
        <v>143832</v>
      </c>
      <c r="I6" s="5">
        <v>133087</v>
      </c>
      <c r="J6" s="5">
        <v>143967</v>
      </c>
      <c r="K6" s="5">
        <v>136289</v>
      </c>
      <c r="L6" s="5">
        <v>164457</v>
      </c>
      <c r="M6" s="5">
        <v>141768</v>
      </c>
      <c r="N6" s="5">
        <f t="shared" si="0"/>
        <v>1677455</v>
      </c>
    </row>
    <row r="7" spans="1:14" ht="12.75">
      <c r="A7" s="4" t="s">
        <v>50</v>
      </c>
      <c r="B7" s="5">
        <v>2459.76</v>
      </c>
      <c r="C7" s="5">
        <v>2525.43</v>
      </c>
      <c r="D7" s="5">
        <v>2374.45</v>
      </c>
      <c r="E7" s="5">
        <v>2671.04</v>
      </c>
      <c r="F7" s="5">
        <v>2915.93</v>
      </c>
      <c r="G7" s="5">
        <v>2671.19</v>
      </c>
      <c r="H7" s="5">
        <v>3955.27</v>
      </c>
      <c r="I7" s="5"/>
      <c r="J7" s="5"/>
      <c r="K7" s="5"/>
      <c r="L7" s="5">
        <v>4603.59</v>
      </c>
      <c r="M7" s="5">
        <v>3493.61</v>
      </c>
      <c r="N7" s="5">
        <f t="shared" si="0"/>
        <v>27670.27</v>
      </c>
    </row>
    <row r="8" spans="1:14" ht="12.75">
      <c r="A8" s="4" t="s">
        <v>51</v>
      </c>
      <c r="B8" s="5">
        <v>7215.88</v>
      </c>
      <c r="C8" s="5">
        <v>7206.69</v>
      </c>
      <c r="D8" s="5">
        <v>7245.31</v>
      </c>
      <c r="E8" s="5">
        <v>8553.7</v>
      </c>
      <c r="F8" s="5">
        <v>7742.01</v>
      </c>
      <c r="G8" s="5">
        <v>8860.5</v>
      </c>
      <c r="H8" s="5">
        <v>8024.86</v>
      </c>
      <c r="I8" s="5">
        <v>7541.24</v>
      </c>
      <c r="J8" s="5">
        <v>8168.83</v>
      </c>
      <c r="K8" s="5">
        <v>7527.97</v>
      </c>
      <c r="L8" s="5">
        <v>8926.87</v>
      </c>
      <c r="M8" s="5">
        <v>7541.93</v>
      </c>
      <c r="N8" s="5">
        <f t="shared" si="0"/>
        <v>94555.79000000001</v>
      </c>
    </row>
    <row r="9" spans="1:14" ht="12.75">
      <c r="A9" s="4" t="s">
        <v>57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12405.32</v>
      </c>
      <c r="M9" s="5"/>
      <c r="N9" s="5">
        <f t="shared" si="0"/>
        <v>12405.32</v>
      </c>
    </row>
    <row r="10" spans="1:14" ht="12.75">
      <c r="A10" s="4" t="s">
        <v>58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4233.99</v>
      </c>
      <c r="M10" s="5">
        <v>4233.99</v>
      </c>
      <c r="N10" s="5">
        <f t="shared" si="0"/>
        <v>8467.98</v>
      </c>
    </row>
    <row r="11" spans="1:14" ht="12.75">
      <c r="A11" s="4" t="s">
        <v>59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50</v>
      </c>
      <c r="M11" s="5">
        <v>50</v>
      </c>
      <c r="N11" s="5">
        <f t="shared" si="0"/>
        <v>100</v>
      </c>
    </row>
    <row r="12" spans="1:14" ht="12.75">
      <c r="A12" s="4" t="s">
        <v>60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4233.99</v>
      </c>
      <c r="N12" s="5">
        <f t="shared" si="0"/>
        <v>4233.99</v>
      </c>
    </row>
    <row r="13" spans="1:14" ht="12.75">
      <c r="A13" s="4" t="s">
        <v>2</v>
      </c>
      <c r="B13" s="5">
        <v>145291</v>
      </c>
      <c r="C13" s="5">
        <v>170363</v>
      </c>
      <c r="D13" s="5">
        <v>166704</v>
      </c>
      <c r="E13" s="5">
        <v>196609</v>
      </c>
      <c r="F13" s="5">
        <v>175013.93</v>
      </c>
      <c r="G13" s="5">
        <v>214992.66</v>
      </c>
      <c r="H13" s="5">
        <v>196316.12</v>
      </c>
      <c r="I13" s="5">
        <v>181927.82</v>
      </c>
      <c r="J13" s="5">
        <v>197025.49</v>
      </c>
      <c r="K13" s="5">
        <v>178919.18</v>
      </c>
      <c r="L13" s="5">
        <v>226215.79</v>
      </c>
      <c r="M13" s="5">
        <v>193172.44</v>
      </c>
      <c r="N13" s="5">
        <f t="shared" si="0"/>
        <v>2242550.43</v>
      </c>
    </row>
    <row r="14" spans="1:14" ht="12.75">
      <c r="A14" s="4" t="s">
        <v>3</v>
      </c>
      <c r="B14" s="5">
        <v>25279</v>
      </c>
      <c r="C14" s="5">
        <v>28590</v>
      </c>
      <c r="D14" s="5">
        <v>26251</v>
      </c>
      <c r="E14" s="5">
        <v>31019</v>
      </c>
      <c r="F14" s="5">
        <v>26864.46</v>
      </c>
      <c r="G14" s="5">
        <v>32036.82</v>
      </c>
      <c r="H14" s="5">
        <v>28588.31</v>
      </c>
      <c r="I14" s="5">
        <v>27191.53</v>
      </c>
      <c r="J14" s="5">
        <v>25508.54</v>
      </c>
      <c r="K14" s="5">
        <v>24743.37</v>
      </c>
      <c r="L14" s="5">
        <v>32741.9</v>
      </c>
      <c r="M14" s="5">
        <v>27797.18</v>
      </c>
      <c r="N14" s="5">
        <f t="shared" si="0"/>
        <v>336611.11000000004</v>
      </c>
    </row>
    <row r="15" spans="1:14" ht="12.75">
      <c r="A15" s="4" t="s">
        <v>53</v>
      </c>
      <c r="B15" s="5">
        <v>29376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0"/>
        <v>29376</v>
      </c>
    </row>
    <row r="16" spans="1:14" ht="12.75">
      <c r="A16" s="4" t="s">
        <v>54</v>
      </c>
      <c r="B16" s="5">
        <v>18952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18952</v>
      </c>
    </row>
    <row r="17" spans="1:14" ht="12.75">
      <c r="A17" s="4" t="s">
        <v>41</v>
      </c>
      <c r="B17" s="5">
        <v>10908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10908</v>
      </c>
    </row>
    <row r="18" spans="1:14" ht="12.75">
      <c r="A18" s="4" t="s">
        <v>4</v>
      </c>
      <c r="B18" s="5">
        <v>1895</v>
      </c>
      <c r="C18" s="5">
        <v>1990</v>
      </c>
      <c r="D18" s="5">
        <v>1930</v>
      </c>
      <c r="E18" s="5">
        <v>2276</v>
      </c>
      <c r="F18" s="5">
        <v>2019</v>
      </c>
      <c r="G18" s="5">
        <v>2470</v>
      </c>
      <c r="H18" s="5">
        <v>2250</v>
      </c>
      <c r="I18" s="5">
        <v>2092</v>
      </c>
      <c r="J18" s="5">
        <v>2225</v>
      </c>
      <c r="K18" s="5">
        <v>2034.37</v>
      </c>
      <c r="L18" s="5">
        <v>2589.58</v>
      </c>
      <c r="M18" s="5">
        <v>2209.7</v>
      </c>
      <c r="N18" s="5">
        <f t="shared" si="0"/>
        <v>25980.649999999998</v>
      </c>
    </row>
    <row r="19" spans="1:14" ht="12.75">
      <c r="A19" s="4" t="s">
        <v>5</v>
      </c>
      <c r="B19" s="5">
        <v>183000</v>
      </c>
      <c r="C19" s="5">
        <v>182550</v>
      </c>
      <c r="D19" s="5">
        <v>187760</v>
      </c>
      <c r="E19" s="5">
        <v>185318</v>
      </c>
      <c r="F19" s="5">
        <v>185317.91</v>
      </c>
      <c r="G19" s="5">
        <v>185317.91</v>
      </c>
      <c r="H19" s="5">
        <v>192314.9</v>
      </c>
      <c r="I19" s="5">
        <v>197623.98</v>
      </c>
      <c r="J19" s="5">
        <v>197895.64</v>
      </c>
      <c r="K19" s="5">
        <v>197912.98</v>
      </c>
      <c r="L19" s="5">
        <v>198216.43</v>
      </c>
      <c r="M19" s="5">
        <v>199068.98</v>
      </c>
      <c r="N19" s="5">
        <f t="shared" si="0"/>
        <v>2292296.73</v>
      </c>
    </row>
    <row r="20" spans="1:14" ht="12.75">
      <c r="A20" s="4" t="s">
        <v>42</v>
      </c>
      <c r="B20" s="5">
        <v>14000</v>
      </c>
      <c r="C20" s="5">
        <v>7000</v>
      </c>
      <c r="D20" s="5">
        <v>8000</v>
      </c>
      <c r="E20" s="5">
        <v>7000</v>
      </c>
      <c r="F20" s="5">
        <v>6000</v>
      </c>
      <c r="G20" s="5">
        <v>6000</v>
      </c>
      <c r="H20" s="5">
        <v>2000</v>
      </c>
      <c r="I20" s="5"/>
      <c r="J20" s="5"/>
      <c r="K20" s="5"/>
      <c r="L20" s="5"/>
      <c r="M20" s="13">
        <v>32394.87</v>
      </c>
      <c r="N20" s="5">
        <f t="shared" si="0"/>
        <v>82394.87</v>
      </c>
    </row>
    <row r="21" spans="1:14" ht="12.75">
      <c r="A21" s="4" t="s">
        <v>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12240</v>
      </c>
      <c r="N21" s="5">
        <f t="shared" si="0"/>
        <v>12240</v>
      </c>
    </row>
    <row r="22" spans="1:14" ht="12.75">
      <c r="A22" s="4" t="s">
        <v>52</v>
      </c>
      <c r="B22" s="5">
        <v>7740.2</v>
      </c>
      <c r="C22" s="5">
        <v>9308.04</v>
      </c>
      <c r="D22" s="5">
        <v>9552.63</v>
      </c>
      <c r="E22" s="5">
        <v>8702.87</v>
      </c>
      <c r="F22" s="5">
        <v>8746.65</v>
      </c>
      <c r="G22" s="5">
        <v>7635.21</v>
      </c>
      <c r="H22" s="5">
        <v>7911.9</v>
      </c>
      <c r="I22" s="5">
        <f>2530.58+1043.98+5184.25</f>
        <v>8758.81</v>
      </c>
      <c r="J22" s="5">
        <f>2568.32+6152.47</f>
        <v>8720.79</v>
      </c>
      <c r="K22" s="5">
        <v>7272.58</v>
      </c>
      <c r="L22" s="5">
        <f>1298+9131.55</f>
        <v>10429.55</v>
      </c>
      <c r="M22" s="13">
        <f>1298+6737.48</f>
        <v>8035.48</v>
      </c>
      <c r="N22" s="5">
        <f t="shared" si="0"/>
        <v>102814.71</v>
      </c>
    </row>
    <row r="23" spans="1:14" ht="12.75">
      <c r="A23" s="4" t="s">
        <v>40</v>
      </c>
      <c r="B23" s="5">
        <v>10000</v>
      </c>
      <c r="C23" s="5">
        <v>10000</v>
      </c>
      <c r="D23" s="5">
        <v>10000</v>
      </c>
      <c r="E23" s="5">
        <v>10000</v>
      </c>
      <c r="F23" s="5">
        <v>10000</v>
      </c>
      <c r="G23" s="5"/>
      <c r="H23" s="5"/>
      <c r="I23" s="5"/>
      <c r="J23" s="5"/>
      <c r="K23" s="5"/>
      <c r="L23" s="5"/>
      <c r="M23" s="5"/>
      <c r="N23" s="5">
        <f t="shared" si="0"/>
        <v>50000</v>
      </c>
    </row>
    <row r="24" spans="1:17" ht="12.75">
      <c r="A24" s="4" t="s">
        <v>9</v>
      </c>
      <c r="B24" s="5">
        <f>44572.52+1950</f>
        <v>46522.52</v>
      </c>
      <c r="C24" s="5">
        <f>28791.59+11700</f>
        <v>40491.59</v>
      </c>
      <c r="D24" s="5">
        <v>43326.79</v>
      </c>
      <c r="E24" s="5">
        <v>12905.7</v>
      </c>
      <c r="F24" s="5">
        <f>25811.8+26200</f>
        <v>52011.8</v>
      </c>
      <c r="G24" s="5">
        <f>52038.32+54250</f>
        <v>106288.32</v>
      </c>
      <c r="H24" s="5">
        <f>63093.02+89550</f>
        <v>152643.02</v>
      </c>
      <c r="I24" s="5">
        <f>1161.04+42358.15+89500</f>
        <v>133019.19</v>
      </c>
      <c r="J24" s="5">
        <f>47500+47500+47500</f>
        <v>142500</v>
      </c>
      <c r="K24" s="5">
        <f>17210.36+8395.52+47000+8450+29800</f>
        <v>110855.88</v>
      </c>
      <c r="L24" s="5">
        <f>36234.86+450</f>
        <v>36684.86</v>
      </c>
      <c r="M24" s="5">
        <v>16951.54</v>
      </c>
      <c r="N24" s="5">
        <f t="shared" si="0"/>
        <v>894201.21</v>
      </c>
      <c r="O24" s="12"/>
      <c r="Q24" s="7"/>
    </row>
    <row r="25" spans="1:14" ht="12.75">
      <c r="A25" s="4" t="s">
        <v>10</v>
      </c>
      <c r="B25" s="5">
        <v>4272.66</v>
      </c>
      <c r="C25" s="5">
        <v>4272.66</v>
      </c>
      <c r="D25" s="5">
        <v>2848.44</v>
      </c>
      <c r="E25" s="5">
        <v>2848.44</v>
      </c>
      <c r="F25" s="5">
        <v>2848.44</v>
      </c>
      <c r="G25" s="5">
        <v>2136.33</v>
      </c>
      <c r="H25" s="5">
        <v>2136.33</v>
      </c>
      <c r="I25" s="5">
        <v>1424.22</v>
      </c>
      <c r="J25" s="5"/>
      <c r="K25" s="5">
        <f>2136.33+2136.33</f>
        <v>4272.66</v>
      </c>
      <c r="L25" s="5">
        <v>1780.28</v>
      </c>
      <c r="M25" s="5">
        <v>1424.22</v>
      </c>
      <c r="N25" s="5">
        <f t="shared" si="0"/>
        <v>30264.680000000004</v>
      </c>
    </row>
    <row r="26" spans="1:14" ht="12.75">
      <c r="A26" s="4" t="s">
        <v>33</v>
      </c>
      <c r="B26" s="5">
        <v>4613.8</v>
      </c>
      <c r="C26" s="9">
        <v>4646.84</v>
      </c>
      <c r="D26" s="5">
        <v>4679.88</v>
      </c>
      <c r="E26" s="5">
        <v>4712.92</v>
      </c>
      <c r="F26" s="5">
        <v>4745.96</v>
      </c>
      <c r="G26" s="5">
        <v>4774.28</v>
      </c>
      <c r="H26" s="5">
        <v>4802.6</v>
      </c>
      <c r="I26" s="5">
        <v>4830.92</v>
      </c>
      <c r="J26" s="5">
        <v>4861.6</v>
      </c>
      <c r="K26" s="5">
        <v>4889.92</v>
      </c>
      <c r="L26" s="5">
        <v>4913.52</v>
      </c>
      <c r="M26" s="5">
        <v>4937.12</v>
      </c>
      <c r="N26" s="5">
        <f t="shared" si="0"/>
        <v>57409.35999999999</v>
      </c>
    </row>
    <row r="27" spans="1:14" ht="12.75">
      <c r="A27" s="4" t="s">
        <v>37</v>
      </c>
      <c r="B27" s="5"/>
      <c r="C27" s="5">
        <v>32041.27</v>
      </c>
      <c r="D27" s="5">
        <v>32041.27</v>
      </c>
      <c r="E27" s="5">
        <v>32041.27</v>
      </c>
      <c r="F27" s="5">
        <v>20294.9</v>
      </c>
      <c r="G27" s="5"/>
      <c r="H27" s="5"/>
      <c r="I27" s="5">
        <v>89917</v>
      </c>
      <c r="J27" s="5"/>
      <c r="K27" s="5"/>
      <c r="L27" s="5">
        <v>27773.31</v>
      </c>
      <c r="M27" s="5"/>
      <c r="N27" s="5">
        <f t="shared" si="0"/>
        <v>234109.02</v>
      </c>
    </row>
    <row r="28" spans="1:14" ht="12.75">
      <c r="A28" s="4" t="s">
        <v>13</v>
      </c>
      <c r="B28" s="5">
        <v>64128.28</v>
      </c>
      <c r="C28" s="5">
        <v>64270.57</v>
      </c>
      <c r="D28" s="5">
        <v>62413.73</v>
      </c>
      <c r="E28" s="5">
        <f>57287.56+853.29</f>
        <v>58140.85</v>
      </c>
      <c r="F28" s="5">
        <f>51491.16+709.43</f>
        <v>52200.590000000004</v>
      </c>
      <c r="G28" s="5">
        <f>7685.47+2527</f>
        <v>10212.470000000001</v>
      </c>
      <c r="H28" s="5">
        <f>10395.33+1365</f>
        <v>11760.33</v>
      </c>
      <c r="I28" s="5">
        <f>8292.55+1383</f>
        <v>9675.55</v>
      </c>
      <c r="J28" s="5">
        <f>9693.18+862</f>
        <v>10555.18</v>
      </c>
      <c r="K28" s="5">
        <f>11439.34+1012</f>
        <v>12451.34</v>
      </c>
      <c r="L28" s="5">
        <f>11574.56+940.1</f>
        <v>12514.66</v>
      </c>
      <c r="M28" s="5">
        <f>16010.41+892.6</f>
        <v>16903.01</v>
      </c>
      <c r="N28" s="5">
        <f t="shared" si="0"/>
        <v>385226.56</v>
      </c>
    </row>
    <row r="29" spans="1:14" ht="12.75">
      <c r="A29" s="4" t="s">
        <v>62</v>
      </c>
      <c r="B29" s="5"/>
      <c r="C29" s="5"/>
      <c r="D29" s="5"/>
      <c r="E29" s="5"/>
      <c r="F29" s="5"/>
      <c r="G29" s="5">
        <v>54074.86</v>
      </c>
      <c r="H29" s="5">
        <v>59888.41</v>
      </c>
      <c r="I29" s="5">
        <v>55928.61</v>
      </c>
      <c r="J29" s="5">
        <v>57699.63</v>
      </c>
      <c r="K29" s="5">
        <v>59274.25</v>
      </c>
      <c r="L29" s="5">
        <v>60029.87</v>
      </c>
      <c r="M29" s="5">
        <v>67813.53</v>
      </c>
      <c r="N29" s="5">
        <f t="shared" si="0"/>
        <v>414709.16000000003</v>
      </c>
    </row>
    <row r="30" spans="1:14" ht="12.75">
      <c r="A30" s="4" t="s">
        <v>61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>
        <v>90000</v>
      </c>
      <c r="N30" s="5">
        <f t="shared" si="0"/>
        <v>90000</v>
      </c>
    </row>
    <row r="31" spans="1:14" ht="12.75">
      <c r="A31" s="4" t="s">
        <v>56</v>
      </c>
      <c r="B31" s="5"/>
      <c r="C31" s="5"/>
      <c r="D31" s="5"/>
      <c r="E31" s="5"/>
      <c r="F31" s="5">
        <v>16000</v>
      </c>
      <c r="G31" s="5"/>
      <c r="H31" s="5"/>
      <c r="I31" s="5"/>
      <c r="J31" s="5"/>
      <c r="K31" s="5"/>
      <c r="L31" s="5"/>
      <c r="M31" s="5"/>
      <c r="N31" s="5">
        <f t="shared" si="0"/>
        <v>16000</v>
      </c>
    </row>
    <row r="32" spans="1:14" ht="12.75">
      <c r="A32" s="4" t="s">
        <v>48</v>
      </c>
      <c r="B32" s="5"/>
      <c r="C32" s="5"/>
      <c r="D32" s="5"/>
      <c r="E32" s="5"/>
      <c r="F32" s="5"/>
      <c r="G32" s="5"/>
      <c r="H32" s="5">
        <v>70000</v>
      </c>
      <c r="I32" s="5">
        <v>70000</v>
      </c>
      <c r="J32" s="5">
        <v>38557.08</v>
      </c>
      <c r="K32" s="5"/>
      <c r="L32" s="5"/>
      <c r="M32" s="5"/>
      <c r="N32" s="5">
        <f t="shared" si="0"/>
        <v>178557.08000000002</v>
      </c>
    </row>
    <row r="33" spans="1:14" ht="12.75">
      <c r="A33" s="4" t="s">
        <v>23</v>
      </c>
      <c r="B33" s="5"/>
      <c r="C33" s="5"/>
      <c r="D33" s="5">
        <v>4455.3</v>
      </c>
      <c r="E33" s="5"/>
      <c r="F33" s="5"/>
      <c r="G33" s="5"/>
      <c r="H33" s="5"/>
      <c r="I33" s="5"/>
      <c r="J33" s="5"/>
      <c r="K33" s="5"/>
      <c r="L33" s="5"/>
      <c r="M33" s="5"/>
      <c r="N33" s="5">
        <f t="shared" si="0"/>
        <v>4455.3</v>
      </c>
    </row>
    <row r="34" spans="1:14" ht="12.75">
      <c r="A34" s="4" t="s">
        <v>44</v>
      </c>
      <c r="B34" s="5"/>
      <c r="C34" s="5"/>
      <c r="D34" s="5"/>
      <c r="E34" s="5">
        <v>3777.62</v>
      </c>
      <c r="F34" s="5">
        <v>4040.51</v>
      </c>
      <c r="G34" s="5">
        <v>4915</v>
      </c>
      <c r="H34" s="5">
        <v>2.17</v>
      </c>
      <c r="I34" s="5">
        <v>8228.26</v>
      </c>
      <c r="J34" s="5"/>
      <c r="K34" s="5">
        <v>31475.58</v>
      </c>
      <c r="L34" s="5">
        <v>8332.9</v>
      </c>
      <c r="M34" s="5">
        <v>28238.64</v>
      </c>
      <c r="N34" s="5">
        <f t="shared" si="0"/>
        <v>89010.68</v>
      </c>
    </row>
    <row r="35" spans="1:14" ht="12.75">
      <c r="A35" s="4" t="s">
        <v>12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f t="shared" si="0"/>
        <v>0</v>
      </c>
    </row>
    <row r="36" spans="1:14" ht="12.75">
      <c r="A36" s="4" t="s">
        <v>24</v>
      </c>
      <c r="B36" s="5"/>
      <c r="C36" s="5"/>
      <c r="D36" s="5">
        <v>350</v>
      </c>
      <c r="E36" s="5"/>
      <c r="F36" s="5"/>
      <c r="G36" s="5"/>
      <c r="H36" s="5"/>
      <c r="I36" s="5"/>
      <c r="J36" s="5"/>
      <c r="K36" s="5"/>
      <c r="L36" s="5"/>
      <c r="M36" s="5"/>
      <c r="N36" s="5">
        <f t="shared" si="0"/>
        <v>350</v>
      </c>
    </row>
    <row r="37" spans="1:14" ht="12.75">
      <c r="A37" s="4" t="s">
        <v>25</v>
      </c>
      <c r="B37" s="5"/>
      <c r="C37" s="5"/>
      <c r="D37" s="5">
        <v>2700</v>
      </c>
      <c r="E37" s="5"/>
      <c r="F37" s="5"/>
      <c r="G37" s="5"/>
      <c r="H37" s="5"/>
      <c r="I37" s="5"/>
      <c r="J37" s="5"/>
      <c r="K37" s="5"/>
      <c r="L37" s="5"/>
      <c r="M37" s="5"/>
      <c r="N37" s="5">
        <f t="shared" si="0"/>
        <v>2700</v>
      </c>
    </row>
    <row r="38" spans="1:14" ht="12.75">
      <c r="A38" s="4" t="s">
        <v>55</v>
      </c>
      <c r="B38" s="5"/>
      <c r="C38" s="5"/>
      <c r="D38" s="5"/>
      <c r="E38" s="5">
        <v>29000</v>
      </c>
      <c r="F38" s="5"/>
      <c r="G38" s="5"/>
      <c r="H38" s="5"/>
      <c r="I38" s="5"/>
      <c r="J38" s="5"/>
      <c r="K38" s="5"/>
      <c r="L38" s="5"/>
      <c r="M38" s="5"/>
      <c r="N38" s="5">
        <f t="shared" si="0"/>
        <v>29000</v>
      </c>
    </row>
    <row r="39" spans="1:14" ht="12.75">
      <c r="A39" s="4" t="s">
        <v>47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>
        <f t="shared" si="0"/>
        <v>0</v>
      </c>
    </row>
    <row r="40" spans="1:14" ht="12.75">
      <c r="A40" s="4" t="s">
        <v>19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>
        <f t="shared" si="0"/>
        <v>0</v>
      </c>
    </row>
    <row r="41" spans="1:14" ht="12.75">
      <c r="A41" s="4" t="s">
        <v>43</v>
      </c>
      <c r="B41" s="5"/>
      <c r="C41" s="5"/>
      <c r="D41" s="5">
        <v>215374</v>
      </c>
      <c r="E41" s="5"/>
      <c r="F41" s="5"/>
      <c r="G41" s="5"/>
      <c r="H41" s="5"/>
      <c r="I41" s="5"/>
      <c r="J41" s="5"/>
      <c r="K41" s="5"/>
      <c r="L41" s="5"/>
      <c r="M41" s="5"/>
      <c r="N41" s="5">
        <f t="shared" si="0"/>
        <v>215374</v>
      </c>
    </row>
    <row r="42" spans="1:14" ht="12.75">
      <c r="A42" s="4" t="s">
        <v>28</v>
      </c>
      <c r="B42" s="5">
        <v>420</v>
      </c>
      <c r="C42" s="5"/>
      <c r="D42" s="5"/>
      <c r="E42" s="5">
        <v>420</v>
      </c>
      <c r="F42" s="5"/>
      <c r="G42" s="5"/>
      <c r="H42" s="5">
        <v>420</v>
      </c>
      <c r="I42" s="5"/>
      <c r="J42" s="5"/>
      <c r="K42" s="5">
        <v>420</v>
      </c>
      <c r="L42" s="5"/>
      <c r="M42" s="5"/>
      <c r="N42" s="5">
        <f t="shared" si="0"/>
        <v>1680</v>
      </c>
    </row>
    <row r="43" spans="1:14" ht="12.75">
      <c r="A43" s="4" t="s">
        <v>7</v>
      </c>
      <c r="B43" s="5">
        <v>103589.3</v>
      </c>
      <c r="C43" s="5">
        <v>158423.13</v>
      </c>
      <c r="D43" s="5">
        <v>64760.42</v>
      </c>
      <c r="E43" s="5">
        <v>53153.14</v>
      </c>
      <c r="F43" s="5">
        <v>157661.93</v>
      </c>
      <c r="G43" s="5">
        <v>263835.47</v>
      </c>
      <c r="H43" s="5">
        <v>144558.88</v>
      </c>
      <c r="I43" s="5">
        <v>142243.46</v>
      </c>
      <c r="J43" s="5">
        <v>193493.44</v>
      </c>
      <c r="K43" s="5">
        <v>196646.77</v>
      </c>
      <c r="L43" s="5">
        <v>130507.12</v>
      </c>
      <c r="M43" s="13">
        <v>173945.21</v>
      </c>
      <c r="N43" s="5">
        <f t="shared" si="0"/>
        <v>1782818.27</v>
      </c>
    </row>
    <row r="44" spans="1:14" ht="12.75">
      <c r="A44" s="4" t="s">
        <v>8</v>
      </c>
      <c r="B44" s="5">
        <v>23470.95</v>
      </c>
      <c r="C44" s="5">
        <v>29629.89</v>
      </c>
      <c r="D44" s="5">
        <v>31415.56</v>
      </c>
      <c r="E44" s="5">
        <v>28728.05</v>
      </c>
      <c r="F44" s="5">
        <v>36675.41</v>
      </c>
      <c r="G44" s="5">
        <v>38038.62</v>
      </c>
      <c r="H44" s="5">
        <f>35210.31+8900.5</f>
        <v>44110.81</v>
      </c>
      <c r="I44" s="5">
        <f>26842.6+9748.82</f>
        <v>36591.42</v>
      </c>
      <c r="J44" s="5">
        <f>30613.43+3898.79</f>
        <v>34512.22</v>
      </c>
      <c r="K44" s="5">
        <v>45523.22</v>
      </c>
      <c r="L44" s="5">
        <v>28071.65</v>
      </c>
      <c r="M44" s="13">
        <v>43219.91</v>
      </c>
      <c r="N44" s="5">
        <f t="shared" si="0"/>
        <v>419987.70999999996</v>
      </c>
    </row>
    <row r="45" spans="1:14" ht="13.5" customHeight="1">
      <c r="A45" s="4" t="s">
        <v>22</v>
      </c>
      <c r="B45" s="5"/>
      <c r="C45" s="5">
        <v>340</v>
      </c>
      <c r="D45" s="5">
        <v>72766</v>
      </c>
      <c r="E45" s="5">
        <v>16800</v>
      </c>
      <c r="F45" s="5">
        <v>125</v>
      </c>
      <c r="G45" s="5">
        <v>581</v>
      </c>
      <c r="H45" s="5">
        <v>8465</v>
      </c>
      <c r="I45" s="5">
        <v>17496.29</v>
      </c>
      <c r="J45" s="5"/>
      <c r="K45" s="5">
        <v>5235</v>
      </c>
      <c r="L45" s="5"/>
      <c r="M45" s="5">
        <v>3792.45</v>
      </c>
      <c r="N45" s="5">
        <f t="shared" si="0"/>
        <v>125600.74</v>
      </c>
    </row>
    <row r="46" spans="1:14" ht="12.75">
      <c r="A46" s="4" t="s">
        <v>39</v>
      </c>
      <c r="B46" s="5">
        <v>43799.14</v>
      </c>
      <c r="C46" s="5">
        <f>62293.49-21352.11</f>
        <v>40941.38</v>
      </c>
      <c r="D46" s="5">
        <v>30679.88</v>
      </c>
      <c r="E46" s="5">
        <v>45155.63</v>
      </c>
      <c r="F46" s="5">
        <f>126213.25-52834</f>
        <v>73379.25</v>
      </c>
      <c r="G46" s="5">
        <f>35819.84-674.24</f>
        <v>35145.6</v>
      </c>
      <c r="H46" s="5">
        <f>79004.21+9065.64+2646-3440.9-240.11</f>
        <v>87034.84000000001</v>
      </c>
      <c r="I46" s="5">
        <f>43218.56+4728-6003.66</f>
        <v>41942.899999999994</v>
      </c>
      <c r="J46" s="5">
        <f>43227.27+140-418</f>
        <v>42949.27</v>
      </c>
      <c r="K46" s="5">
        <f>108616.03-12197.67-20292.71</f>
        <v>76125.65</v>
      </c>
      <c r="L46" s="5">
        <f>125351.62-6598.59-48094.78</f>
        <v>70658.25</v>
      </c>
      <c r="M46" s="5">
        <f>81973.63-944.4</f>
        <v>81029.23000000001</v>
      </c>
      <c r="N46" s="5">
        <f t="shared" si="0"/>
        <v>668841.02</v>
      </c>
    </row>
    <row r="47" spans="1:14" ht="12.75">
      <c r="A47" s="4" t="s">
        <v>11</v>
      </c>
      <c r="B47" s="5">
        <v>10150</v>
      </c>
      <c r="C47" s="5">
        <v>1588</v>
      </c>
      <c r="D47" s="5">
        <v>4650</v>
      </c>
      <c r="E47" s="5">
        <v>3355</v>
      </c>
      <c r="F47" s="5">
        <v>3933.5</v>
      </c>
      <c r="G47" s="5">
        <v>2715.4</v>
      </c>
      <c r="H47" s="5">
        <v>3440.9</v>
      </c>
      <c r="I47" s="5">
        <v>6003.66</v>
      </c>
      <c r="J47" s="5">
        <v>418</v>
      </c>
      <c r="K47" s="5">
        <v>12197.67</v>
      </c>
      <c r="L47" s="5">
        <v>6598.59</v>
      </c>
      <c r="M47" s="5">
        <v>944.4</v>
      </c>
      <c r="N47" s="5">
        <f t="shared" si="0"/>
        <v>55995.12</v>
      </c>
    </row>
    <row r="48" spans="1:14" ht="12.75">
      <c r="A48" s="4" t="s">
        <v>17</v>
      </c>
      <c r="B48" s="5">
        <v>10850</v>
      </c>
      <c r="C48" s="5">
        <v>5582</v>
      </c>
      <c r="D48" s="5">
        <v>6248</v>
      </c>
      <c r="E48" s="5">
        <v>10546.91</v>
      </c>
      <c r="F48" s="5">
        <v>22109.52</v>
      </c>
      <c r="G48" s="5">
        <v>13891.4</v>
      </c>
      <c r="H48" s="5">
        <v>960</v>
      </c>
      <c r="I48" s="5">
        <v>2670</v>
      </c>
      <c r="J48" s="5">
        <v>10426</v>
      </c>
      <c r="K48" s="5">
        <v>13022.54</v>
      </c>
      <c r="L48" s="5">
        <v>27601.82</v>
      </c>
      <c r="M48" s="5">
        <v>5215.72</v>
      </c>
      <c r="N48" s="5">
        <f t="shared" si="0"/>
        <v>129123.91</v>
      </c>
    </row>
    <row r="49" spans="1:14" ht="12.75">
      <c r="A49" s="4" t="s">
        <v>18</v>
      </c>
      <c r="B49" s="5"/>
      <c r="C49" s="5">
        <v>21352.11</v>
      </c>
      <c r="D49" s="5"/>
      <c r="E49" s="5"/>
      <c r="F49" s="5">
        <v>52834</v>
      </c>
      <c r="G49" s="5">
        <v>674.24</v>
      </c>
      <c r="H49" s="5">
        <v>240.11</v>
      </c>
      <c r="I49" s="5"/>
      <c r="J49" s="5"/>
      <c r="K49" s="5">
        <v>20292.71</v>
      </c>
      <c r="L49" s="5">
        <v>48094.78</v>
      </c>
      <c r="M49" s="5"/>
      <c r="N49" s="5">
        <f t="shared" si="0"/>
        <v>143487.95</v>
      </c>
    </row>
    <row r="50" spans="1:14" ht="12.75">
      <c r="A50" s="4" t="s">
        <v>20</v>
      </c>
      <c r="B50" s="5">
        <v>6000</v>
      </c>
      <c r="C50" s="5">
        <v>4000</v>
      </c>
      <c r="D50" s="5">
        <v>420</v>
      </c>
      <c r="E50" s="5">
        <v>4000</v>
      </c>
      <c r="F50" s="5">
        <v>9000</v>
      </c>
      <c r="G50" s="5">
        <v>4000</v>
      </c>
      <c r="H50" s="5"/>
      <c r="I50" s="5"/>
      <c r="J50" s="5">
        <v>7000</v>
      </c>
      <c r="K50" s="5"/>
      <c r="L50" s="5"/>
      <c r="M50" s="5">
        <v>5000</v>
      </c>
      <c r="N50" s="5">
        <f t="shared" si="0"/>
        <v>39420</v>
      </c>
    </row>
    <row r="51" spans="1:14" ht="12.75">
      <c r="A51" s="1" t="s">
        <v>14</v>
      </c>
      <c r="B51" s="6">
        <f>SUM(B3:B50)-B4-B7-B8-B5-B9-B10-B11</f>
        <v>1465147.3599999999</v>
      </c>
      <c r="C51" s="6">
        <f>SUM(C3:C50)-C4-C5-C7-C8-C9-C10-C11</f>
        <v>2046007.98</v>
      </c>
      <c r="D51" s="6">
        <f>SUM(D3:D50)-D4-D5-D7-D8-D9-D10-D11-D41</f>
        <v>1823384.1099999996</v>
      </c>
      <c r="E51" s="6">
        <f aca="true" t="shared" si="1" ref="E51:L51">SUM(E3:E50)-E4-E5-E7-E8-E9-E10-E11</f>
        <v>1784468.9100000001</v>
      </c>
      <c r="F51" s="6">
        <f t="shared" si="1"/>
        <v>1933838.1199999996</v>
      </c>
      <c r="G51" s="6">
        <f t="shared" si="1"/>
        <v>1827208.47</v>
      </c>
      <c r="H51" s="6">
        <f t="shared" si="1"/>
        <v>2278147.5600000005</v>
      </c>
      <c r="I51" s="6">
        <f t="shared" si="1"/>
        <v>2008469.19</v>
      </c>
      <c r="J51" s="6">
        <f t="shared" si="1"/>
        <v>2045190.61</v>
      </c>
      <c r="K51" s="6">
        <f t="shared" si="1"/>
        <v>2064792.98</v>
      </c>
      <c r="L51" s="6">
        <f t="shared" si="1"/>
        <v>1857656.1799999995</v>
      </c>
      <c r="M51" s="6">
        <f>SUM(M3:M50)-M4-M5-M7-M8-M9-M10-M11-M12</f>
        <v>3342496.1900000004</v>
      </c>
      <c r="N51" s="6">
        <f>SUM(N3:N50)-N4-N9-N10-N11-N11-N12</f>
        <v>24846182.33</v>
      </c>
    </row>
    <row r="52" spans="1:14" ht="12.75">
      <c r="A52" s="2" t="s">
        <v>64</v>
      </c>
      <c r="B52" s="15" t="s">
        <v>15</v>
      </c>
      <c r="C52" s="15" t="s">
        <v>16</v>
      </c>
      <c r="D52" s="15" t="s">
        <v>21</v>
      </c>
      <c r="E52" s="15" t="s">
        <v>34</v>
      </c>
      <c r="F52" s="15" t="s">
        <v>26</v>
      </c>
      <c r="G52" s="15" t="s">
        <v>27</v>
      </c>
      <c r="H52" s="15" t="s">
        <v>30</v>
      </c>
      <c r="I52" s="15" t="s">
        <v>31</v>
      </c>
      <c r="J52" s="15" t="s">
        <v>32</v>
      </c>
      <c r="K52" s="15" t="s">
        <v>35</v>
      </c>
      <c r="L52" s="15" t="s">
        <v>36</v>
      </c>
      <c r="M52" s="15" t="s">
        <v>38</v>
      </c>
      <c r="N52" s="16"/>
    </row>
    <row r="53" spans="1:14" ht="12.75">
      <c r="A53" s="5" t="s">
        <v>69</v>
      </c>
      <c r="B53" s="18">
        <v>1366285.2</v>
      </c>
      <c r="C53" s="18">
        <v>1594420.21</v>
      </c>
      <c r="D53" s="18">
        <v>1692069.27</v>
      </c>
      <c r="E53" s="18">
        <v>1717980.85</v>
      </c>
      <c r="F53" s="18">
        <v>1965472.81</v>
      </c>
      <c r="G53" s="18">
        <v>1867234.85</v>
      </c>
      <c r="H53" s="19">
        <v>2058305.67</v>
      </c>
      <c r="I53" s="19">
        <v>1915482.63</v>
      </c>
      <c r="J53" s="18">
        <v>1968639.65</v>
      </c>
      <c r="K53" s="18">
        <v>2056883.83</v>
      </c>
      <c r="L53" s="18">
        <v>2058707.06</v>
      </c>
      <c r="M53" s="18">
        <v>2348298.34</v>
      </c>
      <c r="N53" s="18">
        <f>SUM(B53:M53)</f>
        <v>22609780.369999997</v>
      </c>
    </row>
    <row r="54" spans="1:256" s="14" customFormat="1" ht="13.5" thickBot="1">
      <c r="A54" s="5" t="s">
        <v>66</v>
      </c>
      <c r="B54" s="5">
        <v>2844.07</v>
      </c>
      <c r="C54" s="5">
        <v>2601.71</v>
      </c>
      <c r="D54" s="5">
        <v>3001.14</v>
      </c>
      <c r="E54" s="5">
        <v>2742.43</v>
      </c>
      <c r="F54" s="5">
        <v>2601.71</v>
      </c>
      <c r="G54" s="5">
        <v>8571.48</v>
      </c>
      <c r="H54" s="5">
        <v>3472.33</v>
      </c>
      <c r="I54" s="5">
        <v>3573.88</v>
      </c>
      <c r="J54" s="5">
        <v>3613.14</v>
      </c>
      <c r="K54" s="5">
        <v>4147.98</v>
      </c>
      <c r="L54" s="5">
        <v>5866.88</v>
      </c>
      <c r="M54" s="5">
        <v>50493.56</v>
      </c>
      <c r="N54" s="5">
        <f>SUM(B54:M54)</f>
        <v>93530.31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14" s="11" customFormat="1" ht="12.75">
      <c r="A55" s="5" t="s">
        <v>65</v>
      </c>
      <c r="B55" s="5">
        <v>8587.07</v>
      </c>
      <c r="C55" s="5">
        <v>45739.48</v>
      </c>
      <c r="D55" s="5">
        <v>54563.45</v>
      </c>
      <c r="E55" s="5">
        <v>30271.36</v>
      </c>
      <c r="F55" s="5">
        <v>19076.48</v>
      </c>
      <c r="G55" s="5">
        <v>30039.81</v>
      </c>
      <c r="H55" s="5">
        <v>29189.85</v>
      </c>
      <c r="I55" s="5">
        <v>94400.55</v>
      </c>
      <c r="J55" s="5">
        <v>73491.9</v>
      </c>
      <c r="K55" s="5">
        <v>31362.71</v>
      </c>
      <c r="L55" s="5">
        <v>23927.89</v>
      </c>
      <c r="M55" s="5">
        <v>68164.45</v>
      </c>
      <c r="N55" s="5">
        <f>SUM(B55:M55)</f>
        <v>508815</v>
      </c>
    </row>
    <row r="56" spans="1:14" ht="12.75">
      <c r="A56" s="5" t="s">
        <v>67</v>
      </c>
      <c r="B56" s="5">
        <v>3113</v>
      </c>
      <c r="C56" s="5">
        <v>6585</v>
      </c>
      <c r="D56" s="5">
        <v>5841</v>
      </c>
      <c r="E56" s="5">
        <v>13482</v>
      </c>
      <c r="F56" s="5">
        <v>1504</v>
      </c>
      <c r="G56" s="5">
        <v>9536</v>
      </c>
      <c r="H56" s="5">
        <v>19873</v>
      </c>
      <c r="I56" s="5">
        <v>37955</v>
      </c>
      <c r="J56" s="5">
        <v>10273</v>
      </c>
      <c r="K56" s="10">
        <v>7197</v>
      </c>
      <c r="L56" s="5">
        <v>4996</v>
      </c>
      <c r="M56" s="5">
        <v>4127</v>
      </c>
      <c r="N56" s="5">
        <f>SUM(B56:M56)</f>
        <v>124482</v>
      </c>
    </row>
    <row r="57" spans="1:14" ht="12.75">
      <c r="A57" s="4" t="s">
        <v>63</v>
      </c>
      <c r="B57" s="21">
        <v>148176.36</v>
      </c>
      <c r="C57" s="21">
        <v>201163.95</v>
      </c>
      <c r="D57" s="21">
        <v>199992.73</v>
      </c>
      <c r="E57" s="21">
        <v>177142.9</v>
      </c>
      <c r="F57" s="21">
        <v>153853.05</v>
      </c>
      <c r="G57" s="17"/>
      <c r="H57" s="17"/>
      <c r="I57" s="17"/>
      <c r="J57" s="17"/>
      <c r="K57" s="17"/>
      <c r="L57" s="17"/>
      <c r="M57" s="17"/>
      <c r="N57" s="5">
        <f>SUM(B57:M57)</f>
        <v>880328.99</v>
      </c>
    </row>
    <row r="58" spans="1:14" ht="12.75">
      <c r="A58" s="1" t="s">
        <v>14</v>
      </c>
      <c r="B58" s="6">
        <f>SUM(B53:B57)</f>
        <v>1529005.7000000002</v>
      </c>
      <c r="C58" s="6">
        <f aca="true" t="shared" si="2" ref="C58:M58">SUM(C53:C57)</f>
        <v>1850510.3499999999</v>
      </c>
      <c r="D58" s="6">
        <f t="shared" si="2"/>
        <v>1955467.5899999999</v>
      </c>
      <c r="E58" s="6">
        <f t="shared" si="2"/>
        <v>1941619.54</v>
      </c>
      <c r="F58" s="6">
        <f t="shared" si="2"/>
        <v>2142508.05</v>
      </c>
      <c r="G58" s="6">
        <f t="shared" si="2"/>
        <v>1915382.1400000001</v>
      </c>
      <c r="H58" s="6">
        <f t="shared" si="2"/>
        <v>2110840.85</v>
      </c>
      <c r="I58" s="6">
        <f t="shared" si="2"/>
        <v>2051412.0599999998</v>
      </c>
      <c r="J58" s="6">
        <f t="shared" si="2"/>
        <v>2056017.6899999997</v>
      </c>
      <c r="K58" s="6">
        <f t="shared" si="2"/>
        <v>2099591.52</v>
      </c>
      <c r="L58" s="6">
        <f t="shared" si="2"/>
        <v>2093497.8299999998</v>
      </c>
      <c r="M58" s="6">
        <f t="shared" si="2"/>
        <v>2471083.35</v>
      </c>
      <c r="N58" s="6">
        <f>SUM(N53:N57)</f>
        <v>24216936.669999994</v>
      </c>
    </row>
    <row r="59" ht="12.75">
      <c r="N59" s="8"/>
    </row>
  </sheetData>
  <sheetProtection/>
  <mergeCells count="1">
    <mergeCell ref="B1:H1"/>
  </mergeCells>
  <printOptions/>
  <pageMargins left="0.31496062992125984" right="0.31496062992125984" top="0.15748031496062992" bottom="0.15748031496062992" header="0.11811023622047245" footer="0.11811023622047245"/>
  <pageSetup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ramqalex</cp:lastModifiedBy>
  <cp:lastPrinted>2013-12-05T05:16:42Z</cp:lastPrinted>
  <dcterms:created xsi:type="dcterms:W3CDTF">2010-06-10T04:35:16Z</dcterms:created>
  <dcterms:modified xsi:type="dcterms:W3CDTF">2013-12-23T18:51:18Z</dcterms:modified>
  <cp:category/>
  <cp:version/>
  <cp:contentType/>
  <cp:contentStatus/>
</cp:coreProperties>
</file>