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8990" windowHeight="11580" activeTab="0"/>
  </bookViews>
  <sheets>
    <sheet name="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наш город</author>
  </authors>
  <commentList>
    <comment ref="J23" authorId="0">
      <text>
        <r>
          <rPr>
            <b/>
            <sz val="9"/>
            <rFont val="Tahoma"/>
            <family val="0"/>
          </rPr>
          <t>наш город:</t>
        </r>
        <r>
          <rPr>
            <sz val="9"/>
            <rFont val="Tahoma"/>
            <family val="0"/>
          </rPr>
          <t xml:space="preserve">
счет ИО-11652 от 29.08.2011 г.</t>
        </r>
      </text>
    </comment>
    <comment ref="H44" authorId="0">
      <text>
        <r>
          <rPr>
            <b/>
            <sz val="9"/>
            <rFont val="Tahoma"/>
            <family val="0"/>
          </rPr>
          <t>наш город:</t>
        </r>
        <r>
          <rPr>
            <sz val="9"/>
            <rFont val="Tahoma"/>
            <family val="0"/>
          </rPr>
          <t xml:space="preserve">
ТО Ситроен С5</t>
        </r>
      </text>
    </comment>
    <comment ref="G44" authorId="0">
      <text>
        <r>
          <rPr>
            <b/>
            <sz val="9"/>
            <rFont val="Tahoma"/>
            <family val="0"/>
          </rPr>
          <t>наш город:</t>
        </r>
        <r>
          <rPr>
            <sz val="9"/>
            <rFont val="Tahoma"/>
            <family val="0"/>
          </rPr>
          <t xml:space="preserve">
1500 - Ряз-Аудит
323 - ГИБДД (ТО)</t>
        </r>
      </text>
    </comment>
    <comment ref="D44" authorId="0">
      <text>
        <r>
          <rPr>
            <b/>
            <sz val="9"/>
            <rFont val="Tahoma"/>
            <family val="0"/>
          </rPr>
          <t>наш город:</t>
        </r>
        <r>
          <rPr>
            <sz val="9"/>
            <rFont val="Tahoma"/>
            <family val="0"/>
          </rPr>
          <t xml:space="preserve">
170 - см. счет 20
39,45 - заказное письмо</t>
        </r>
      </text>
    </comment>
    <comment ref="J37" authorId="0">
      <text>
        <r>
          <rPr>
            <b/>
            <sz val="9"/>
            <rFont val="Tahoma"/>
            <family val="0"/>
          </rPr>
          <t>46834-Электрод
33747,88-Уляшин
10237,20 и 31917,96-Агрокомпл
(в отчете за 9 мес.)</t>
        </r>
      </text>
    </comment>
    <comment ref="L23" authorId="0">
      <text>
        <r>
          <rPr>
            <b/>
            <sz val="9"/>
            <rFont val="Tahoma"/>
            <family val="0"/>
          </rPr>
          <t>наш город:</t>
        </r>
        <r>
          <rPr>
            <sz val="9"/>
            <rFont val="Tahoma"/>
            <family val="0"/>
          </rPr>
          <t xml:space="preserve">
счет № ИО-14278 от 24.10.2011</t>
        </r>
      </text>
    </comment>
    <comment ref="M44" authorId="0">
      <text>
        <r>
          <rPr>
            <b/>
            <sz val="9"/>
            <rFont val="Tahoma"/>
            <family val="0"/>
          </rPr>
          <t>наш город:</t>
        </r>
        <r>
          <rPr>
            <sz val="9"/>
            <rFont val="Tahoma"/>
            <family val="0"/>
          </rPr>
          <t xml:space="preserve">
Аудит - продажа доли в УК</t>
        </r>
      </text>
    </comment>
    <comment ref="L44" authorId="0">
      <text>
        <r>
          <rPr>
            <b/>
            <sz val="9"/>
            <rFont val="Tahoma"/>
            <family val="0"/>
          </rPr>
          <t>наш город:</t>
        </r>
        <r>
          <rPr>
            <sz val="9"/>
            <rFont val="Tahoma"/>
            <family val="0"/>
          </rPr>
          <t xml:space="preserve">
ремонт автомашины</t>
        </r>
      </text>
    </comment>
    <comment ref="J21" authorId="0">
      <text>
        <r>
          <rPr>
            <b/>
            <sz val="9"/>
            <rFont val="Tahoma"/>
            <family val="0"/>
          </rPr>
          <t>наш город:</t>
        </r>
        <r>
          <rPr>
            <sz val="9"/>
            <rFont val="Tahoma"/>
            <family val="0"/>
          </rPr>
          <t xml:space="preserve">
Высотники - 28800 руб.
</t>
        </r>
      </text>
    </comment>
    <comment ref="K21" authorId="0">
      <text>
        <r>
          <rPr>
            <b/>
            <sz val="9"/>
            <rFont val="Tahoma"/>
            <family val="0"/>
          </rPr>
          <t>наш город:</t>
        </r>
        <r>
          <rPr>
            <sz val="9"/>
            <rFont val="Tahoma"/>
            <family val="0"/>
          </rPr>
          <t xml:space="preserve">
Электрод - 4 500 руб.
Высотники - 38450 руб.</t>
        </r>
      </text>
    </comment>
  </commentList>
</comments>
</file>

<file path=xl/sharedStrings.xml><?xml version="1.0" encoding="utf-8"?>
<sst xmlns="http://schemas.openxmlformats.org/spreadsheetml/2006/main" count="62" uniqueCount="62">
  <si>
    <t>б/л ФСС</t>
  </si>
  <si>
    <t>б/л за счет работодателя</t>
  </si>
  <si>
    <t>ПФР страховая</t>
  </si>
  <si>
    <t>ПФР накопительная</t>
  </si>
  <si>
    <t>ФСС НС</t>
  </si>
  <si>
    <t>электроэнергия</t>
  </si>
  <si>
    <t>техническое обслуживание газопроводов</t>
  </si>
  <si>
    <t>материалы</t>
  </si>
  <si>
    <t>ГСМ</t>
  </si>
  <si>
    <t>услуги автортранспорта</t>
  </si>
  <si>
    <t>вывоз и размещение ТБО</t>
  </si>
  <si>
    <t>канцтовары</t>
  </si>
  <si>
    <t>аренда помещения</t>
  </si>
  <si>
    <t>услуги банка</t>
  </si>
  <si>
    <t>итого:</t>
  </si>
  <si>
    <t>январь</t>
  </si>
  <si>
    <t>февраль</t>
  </si>
  <si>
    <t>обслуживание оргтехники</t>
  </si>
  <si>
    <t>приобретение оргтехники</t>
  </si>
  <si>
    <t>приобретение ОС</t>
  </si>
  <si>
    <t>прочие</t>
  </si>
  <si>
    <t>март</t>
  </si>
  <si>
    <t>запчасти</t>
  </si>
  <si>
    <t>страховка автомобиля</t>
  </si>
  <si>
    <t>астрал отчет</t>
  </si>
  <si>
    <t>регистрация сертификата астрал отчет</t>
  </si>
  <si>
    <t>май</t>
  </si>
  <si>
    <t>июнь</t>
  </si>
  <si>
    <t>пособие на рождение за счет ФСС</t>
  </si>
  <si>
    <t>амортизация</t>
  </si>
  <si>
    <t>транспортный налог</t>
  </si>
  <si>
    <t>всего</t>
  </si>
  <si>
    <t>июль</t>
  </si>
  <si>
    <t>август</t>
  </si>
  <si>
    <t>сентябрь</t>
  </si>
  <si>
    <t>информ. услуги "Консультант ОКА"</t>
  </si>
  <si>
    <t>апрель</t>
  </si>
  <si>
    <t>октябрь</t>
  </si>
  <si>
    <t>ноябрь</t>
  </si>
  <si>
    <t>теплоэнергия</t>
  </si>
  <si>
    <t>декабрь</t>
  </si>
  <si>
    <t>хозпринадлежности и инвентарь</t>
  </si>
  <si>
    <t>разработка и сопровожд. программы "Абонент+"</t>
  </si>
  <si>
    <t>услуги связи</t>
  </si>
  <si>
    <t>ФСС</t>
  </si>
  <si>
    <t>ФФОМС</t>
  </si>
  <si>
    <t>ТФОМС</t>
  </si>
  <si>
    <t>электроэнергия по договору аренды</t>
  </si>
  <si>
    <t>выходное пособие</t>
  </si>
  <si>
    <t>налог при УСН</t>
  </si>
  <si>
    <t>госпошлина (пени)</t>
  </si>
  <si>
    <t>фонд оплаты труда</t>
  </si>
  <si>
    <t>дератизация</t>
  </si>
  <si>
    <t>ВДПО</t>
  </si>
  <si>
    <t>Отчет о финансовой деятельности ООО "Наш город" за 2011 год</t>
  </si>
  <si>
    <t xml:space="preserve">                       ДОХОДЫ</t>
  </si>
  <si>
    <t xml:space="preserve">                                 РАСХОДЫ</t>
  </si>
  <si>
    <t>Поступления от населения сод. и ремонт жилья</t>
  </si>
  <si>
    <t>Техническое обслуживание ЖЭУ (касса)</t>
  </si>
  <si>
    <t xml:space="preserve">Тех.обслуживание по договорам </t>
  </si>
  <si>
    <t xml:space="preserve">Агентское вознаграждение </t>
  </si>
  <si>
    <t>Итого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</si>
</sst>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_ ;\-#,##0.00\ "/>
  </numFmts>
  <fonts count="2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8"/>
      <name val="Arial"/>
      <family val="2"/>
    </font>
    <font>
      <sz val="6"/>
      <name val="Arial Cyr"/>
      <family val="0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165" fontId="1" fillId="0" borderId="0" xfId="6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24" fillId="0" borderId="10" xfId="0" applyNumberFormat="1" applyFont="1" applyBorder="1" applyAlignment="1">
      <alignment vertical="center"/>
    </xf>
    <xf numFmtId="0" fontId="25" fillId="0" borderId="0" xfId="0" applyFont="1" applyAlignment="1">
      <alignment/>
    </xf>
    <xf numFmtId="4" fontId="1" fillId="24" borderId="10" xfId="0" applyNumberFormat="1" applyFont="1" applyFill="1" applyBorder="1" applyAlignment="1">
      <alignment/>
    </xf>
    <xf numFmtId="0" fontId="0" fillId="0" borderId="11" xfId="0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8"/>
  <sheetViews>
    <sheetView tabSelected="1" workbookViewId="0" topLeftCell="A1">
      <selection activeCell="J2" sqref="J2"/>
    </sheetView>
  </sheetViews>
  <sheetFormatPr defaultColWidth="9.00390625" defaultRowHeight="12.75"/>
  <cols>
    <col min="1" max="1" width="37.625" style="0" customWidth="1"/>
    <col min="2" max="14" width="11.75390625" style="0" customWidth="1"/>
  </cols>
  <sheetData>
    <row r="2" spans="2:9" ht="14.25" customHeight="1">
      <c r="B2" s="20" t="s">
        <v>54</v>
      </c>
      <c r="C2" s="20"/>
      <c r="D2" s="20"/>
      <c r="E2" s="20"/>
      <c r="F2" s="20"/>
      <c r="G2" s="20"/>
      <c r="H2" s="20"/>
      <c r="I2" s="19"/>
    </row>
    <row r="3" spans="2:8" ht="14.25" customHeight="1">
      <c r="B3" s="16"/>
      <c r="C3" s="16"/>
      <c r="D3" s="16"/>
      <c r="E3" s="16"/>
      <c r="F3" s="16"/>
      <c r="G3" s="16"/>
      <c r="H3" s="16"/>
    </row>
    <row r="4" spans="1:14" ht="12" customHeight="1">
      <c r="A4" s="2" t="s">
        <v>56</v>
      </c>
      <c r="B4" s="3" t="s">
        <v>15</v>
      </c>
      <c r="C4" s="3" t="s">
        <v>16</v>
      </c>
      <c r="D4" s="3" t="s">
        <v>21</v>
      </c>
      <c r="E4" s="4" t="s">
        <v>36</v>
      </c>
      <c r="F4" s="4" t="s">
        <v>26</v>
      </c>
      <c r="G4" s="4" t="s">
        <v>27</v>
      </c>
      <c r="H4" s="4" t="s">
        <v>32</v>
      </c>
      <c r="I4" s="4" t="s">
        <v>33</v>
      </c>
      <c r="J4" s="4" t="s">
        <v>34</v>
      </c>
      <c r="K4" s="4" t="s">
        <v>37</v>
      </c>
      <c r="L4" s="4" t="s">
        <v>38</v>
      </c>
      <c r="M4" s="4" t="s">
        <v>40</v>
      </c>
      <c r="N4" s="4" t="s">
        <v>31</v>
      </c>
    </row>
    <row r="5" spans="1:14" ht="12.75">
      <c r="A5" s="5" t="s">
        <v>51</v>
      </c>
      <c r="B5" s="6">
        <v>877061.36</v>
      </c>
      <c r="C5" s="6">
        <v>800445.58</v>
      </c>
      <c r="D5" s="6">
        <v>969052.85</v>
      </c>
      <c r="E5" s="6">
        <v>903882.84</v>
      </c>
      <c r="F5" s="6">
        <v>965870.02</v>
      </c>
      <c r="G5" s="6">
        <v>903587.86</v>
      </c>
      <c r="H5" s="6">
        <v>956100.43</v>
      </c>
      <c r="I5" s="6">
        <v>930669.33</v>
      </c>
      <c r="J5" s="6">
        <v>896100.04</v>
      </c>
      <c r="K5" s="6">
        <v>942020.56</v>
      </c>
      <c r="L5" s="6">
        <v>877141.35</v>
      </c>
      <c r="M5" s="6">
        <v>947607.93</v>
      </c>
      <c r="N5" s="6">
        <f aca="true" t="shared" si="0" ref="N5:N44">SUM(B5:M5)</f>
        <v>10969540.15</v>
      </c>
    </row>
    <row r="6" spans="1:14" ht="12.75">
      <c r="A6" s="5" t="s">
        <v>0</v>
      </c>
      <c r="B6" s="6">
        <v>11394.78</v>
      </c>
      <c r="C6" s="6">
        <v>13104.14</v>
      </c>
      <c r="D6" s="6">
        <v>12666.81</v>
      </c>
      <c r="E6" s="6">
        <v>8823.18</v>
      </c>
      <c r="F6" s="6">
        <v>1980.4</v>
      </c>
      <c r="G6" s="6">
        <v>22033.29</v>
      </c>
      <c r="H6" s="6">
        <v>7252.07</v>
      </c>
      <c r="I6" s="6">
        <v>14999.43</v>
      </c>
      <c r="J6" s="6">
        <v>5183.84</v>
      </c>
      <c r="K6" s="6">
        <v>12178.41</v>
      </c>
      <c r="L6" s="6">
        <v>6853.82</v>
      </c>
      <c r="M6" s="6">
        <v>16573.79</v>
      </c>
      <c r="N6" s="6">
        <f t="shared" si="0"/>
        <v>133043.96000000002</v>
      </c>
    </row>
    <row r="7" spans="1:14" ht="12.75">
      <c r="A7" s="5" t="s">
        <v>1</v>
      </c>
      <c r="B7" s="6">
        <v>375.96</v>
      </c>
      <c r="C7" s="6">
        <v>3607.44</v>
      </c>
      <c r="D7" s="6">
        <v>4587.54</v>
      </c>
      <c r="E7" s="6">
        <v>2702.22</v>
      </c>
      <c r="F7" s="6">
        <v>594.12</v>
      </c>
      <c r="G7" s="6">
        <v>2708.07</v>
      </c>
      <c r="H7" s="6">
        <v>1827.27</v>
      </c>
      <c r="I7" s="6">
        <v>2524.98</v>
      </c>
      <c r="J7" s="6">
        <v>2100.24</v>
      </c>
      <c r="K7" s="6">
        <v>2990.79</v>
      </c>
      <c r="L7" s="6">
        <v>1774.5</v>
      </c>
      <c r="M7" s="6">
        <v>1922.49</v>
      </c>
      <c r="N7" s="6">
        <f t="shared" si="0"/>
        <v>27715.62</v>
      </c>
    </row>
    <row r="8" spans="1:14" ht="12.75">
      <c r="A8" s="5" t="s">
        <v>28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>
        <f t="shared" si="0"/>
        <v>0</v>
      </c>
    </row>
    <row r="9" spans="1:14" ht="12.75">
      <c r="A9" s="5" t="s">
        <v>48</v>
      </c>
      <c r="B9" s="6"/>
      <c r="C9" s="6">
        <v>93052.54</v>
      </c>
      <c r="D9" s="6">
        <v>97835.09</v>
      </c>
      <c r="E9" s="6">
        <v>9092.37</v>
      </c>
      <c r="F9" s="6"/>
      <c r="G9" s="6"/>
      <c r="H9" s="6"/>
      <c r="I9" s="6"/>
      <c r="J9" s="6"/>
      <c r="K9" s="6"/>
      <c r="L9" s="6"/>
      <c r="M9" s="6"/>
      <c r="N9" s="6">
        <f t="shared" si="0"/>
        <v>199980</v>
      </c>
    </row>
    <row r="10" spans="1:14" ht="12.75">
      <c r="A10" s="5" t="s">
        <v>2</v>
      </c>
      <c r="B10" s="6">
        <v>135350.34</v>
      </c>
      <c r="C10" s="6">
        <v>124118.03</v>
      </c>
      <c r="D10" s="6">
        <v>148888.27</v>
      </c>
      <c r="E10" s="6">
        <v>138547.3</v>
      </c>
      <c r="F10" s="6">
        <v>151226.12</v>
      </c>
      <c r="G10" s="6">
        <v>138888.52</v>
      </c>
      <c r="H10" s="6">
        <v>150558.81</v>
      </c>
      <c r="I10" s="6">
        <v>146531.77</v>
      </c>
      <c r="J10" s="6">
        <v>139107.59</v>
      </c>
      <c r="K10" s="6">
        <v>146030.37</v>
      </c>
      <c r="L10" s="6">
        <v>135902.29</v>
      </c>
      <c r="M10" s="6">
        <v>145290.83</v>
      </c>
      <c r="N10" s="6">
        <f t="shared" si="0"/>
        <v>1700440.2400000002</v>
      </c>
    </row>
    <row r="11" spans="1:14" ht="12.75">
      <c r="A11" s="5" t="s">
        <v>3</v>
      </c>
      <c r="B11" s="6">
        <v>22520.7</v>
      </c>
      <c r="C11" s="6">
        <v>19962.17</v>
      </c>
      <c r="D11" s="6">
        <v>25541.25</v>
      </c>
      <c r="E11" s="6">
        <v>24151.62</v>
      </c>
      <c r="F11" s="6">
        <v>22630.48</v>
      </c>
      <c r="G11" s="6">
        <v>23757.29</v>
      </c>
      <c r="H11" s="6">
        <v>21539.27</v>
      </c>
      <c r="I11" s="6">
        <v>20988.71</v>
      </c>
      <c r="J11" s="6">
        <v>22190.41</v>
      </c>
      <c r="K11" s="6">
        <v>23533.33</v>
      </c>
      <c r="L11" s="6">
        <v>21983.15</v>
      </c>
      <c r="M11" s="6">
        <v>25278.6</v>
      </c>
      <c r="N11" s="6">
        <f t="shared" si="0"/>
        <v>274076.98</v>
      </c>
    </row>
    <row r="12" spans="1:14" ht="12.75">
      <c r="A12" s="5" t="s">
        <v>45</v>
      </c>
      <c r="B12" s="6">
        <v>27188.9</v>
      </c>
      <c r="C12" s="6">
        <v>24813.81</v>
      </c>
      <c r="D12" s="6">
        <v>30040.64</v>
      </c>
      <c r="E12" s="6">
        <v>28020.37</v>
      </c>
      <c r="F12" s="6">
        <v>29941.97</v>
      </c>
      <c r="G12" s="6">
        <v>28011.22</v>
      </c>
      <c r="H12" s="6">
        <v>29639.11</v>
      </c>
      <c r="I12" s="6">
        <v>28850.75</v>
      </c>
      <c r="J12" s="6">
        <v>27779.1</v>
      </c>
      <c r="K12" s="6">
        <v>29202.64</v>
      </c>
      <c r="L12" s="6">
        <v>27191.38</v>
      </c>
      <c r="M12" s="6">
        <v>29375.85</v>
      </c>
      <c r="N12" s="6">
        <f t="shared" si="0"/>
        <v>340055.74</v>
      </c>
    </row>
    <row r="13" spans="1:14" ht="12.75">
      <c r="A13" s="5" t="s">
        <v>46</v>
      </c>
      <c r="B13" s="6">
        <v>17541.23</v>
      </c>
      <c r="C13" s="6">
        <v>16008.91</v>
      </c>
      <c r="D13" s="6">
        <v>19381.06</v>
      </c>
      <c r="E13" s="6">
        <v>18077.66</v>
      </c>
      <c r="F13" s="6">
        <v>19317.4</v>
      </c>
      <c r="G13" s="6">
        <v>18071.76</v>
      </c>
      <c r="H13" s="6">
        <v>19122.01</v>
      </c>
      <c r="I13" s="6">
        <v>18613.39</v>
      </c>
      <c r="J13" s="6">
        <v>17922</v>
      </c>
      <c r="K13" s="6">
        <v>18840.41</v>
      </c>
      <c r="L13" s="6">
        <v>17542.83</v>
      </c>
      <c r="M13" s="6">
        <v>18952.16</v>
      </c>
      <c r="N13" s="6">
        <f t="shared" si="0"/>
        <v>219390.81999999998</v>
      </c>
    </row>
    <row r="14" spans="1:14" ht="12.75">
      <c r="A14" s="5" t="s">
        <v>44</v>
      </c>
      <c r="B14" s="6">
        <v>25434.78</v>
      </c>
      <c r="C14" s="6">
        <v>23212.92</v>
      </c>
      <c r="D14" s="6">
        <v>28102.53</v>
      </c>
      <c r="E14" s="6">
        <v>26212.6</v>
      </c>
      <c r="F14" s="6">
        <v>28010.23</v>
      </c>
      <c r="G14" s="6">
        <v>26204.05</v>
      </c>
      <c r="H14" s="6">
        <v>27726.91</v>
      </c>
      <c r="I14" s="6">
        <v>26989.41</v>
      </c>
      <c r="J14" s="6">
        <v>25986.9</v>
      </c>
      <c r="K14" s="6">
        <v>27318.6</v>
      </c>
      <c r="L14" s="6">
        <v>25437.1</v>
      </c>
      <c r="M14" s="6">
        <v>27480.63</v>
      </c>
      <c r="N14" s="6">
        <f>SUM(B14:M14)</f>
        <v>318116.66</v>
      </c>
    </row>
    <row r="15" spans="1:14" ht="12.75">
      <c r="A15" s="5" t="s">
        <v>4</v>
      </c>
      <c r="B15" s="6">
        <v>1754.12</v>
      </c>
      <c r="C15" s="6">
        <v>1600.89</v>
      </c>
      <c r="D15" s="6">
        <v>1938.11</v>
      </c>
      <c r="E15" s="6">
        <v>1807.77</v>
      </c>
      <c r="F15" s="6">
        <v>1931.74</v>
      </c>
      <c r="G15" s="6">
        <v>1807.17</v>
      </c>
      <c r="H15" s="6">
        <v>1912.2</v>
      </c>
      <c r="I15" s="6">
        <v>1861.34</v>
      </c>
      <c r="J15" s="6">
        <v>1792.2</v>
      </c>
      <c r="K15" s="6">
        <v>1884.04</v>
      </c>
      <c r="L15" s="6">
        <v>1754.28</v>
      </c>
      <c r="M15" s="6">
        <v>1895.22</v>
      </c>
      <c r="N15" s="6">
        <f t="shared" si="0"/>
        <v>21939.08</v>
      </c>
    </row>
    <row r="16" spans="1:14" ht="12.75">
      <c r="A16" s="5" t="s">
        <v>5</v>
      </c>
      <c r="B16" s="6">
        <v>182549.69</v>
      </c>
      <c r="C16" s="6">
        <v>182549.69</v>
      </c>
      <c r="D16" s="6">
        <v>182549.69</v>
      </c>
      <c r="E16" s="6">
        <v>182549.69</v>
      </c>
      <c r="F16" s="6">
        <v>182549.69</v>
      </c>
      <c r="G16" s="6">
        <v>182549.69</v>
      </c>
      <c r="H16" s="6">
        <v>182549.69</v>
      </c>
      <c r="I16" s="6">
        <v>182549.69</v>
      </c>
      <c r="J16" s="6">
        <v>182549.69</v>
      </c>
      <c r="K16" s="6">
        <v>182549.69</v>
      </c>
      <c r="L16" s="6">
        <v>182549.69</v>
      </c>
      <c r="M16" s="6">
        <v>182549.69</v>
      </c>
      <c r="N16" s="6">
        <f t="shared" si="0"/>
        <v>2190596.28</v>
      </c>
    </row>
    <row r="17" spans="1:14" ht="12.75">
      <c r="A17" s="5" t="s">
        <v>47</v>
      </c>
      <c r="B17" s="6">
        <v>22754.27</v>
      </c>
      <c r="C17" s="6">
        <v>7521.35</v>
      </c>
      <c r="D17" s="6">
        <v>8466.05</v>
      </c>
      <c r="E17" s="6">
        <v>8442.77</v>
      </c>
      <c r="F17" s="6">
        <v>6571.99</v>
      </c>
      <c r="G17" s="6">
        <v>3367.95</v>
      </c>
      <c r="H17" s="6">
        <v>4737.82</v>
      </c>
      <c r="I17" s="6">
        <v>5342.13</v>
      </c>
      <c r="J17" s="6">
        <v>5422.05</v>
      </c>
      <c r="K17" s="6">
        <v>7215.1</v>
      </c>
      <c r="L17" s="6">
        <v>8395.74</v>
      </c>
      <c r="M17" s="15">
        <v>9283.26</v>
      </c>
      <c r="N17" s="6">
        <f t="shared" si="0"/>
        <v>97520.48000000001</v>
      </c>
    </row>
    <row r="18" spans="1:14" ht="12.75">
      <c r="A18" s="5" t="s">
        <v>6</v>
      </c>
      <c r="B18" s="6">
        <v>26681.94</v>
      </c>
      <c r="C18" s="6">
        <v>26681.94</v>
      </c>
      <c r="D18" s="6">
        <v>26681.94</v>
      </c>
      <c r="E18" s="6">
        <v>26681.94</v>
      </c>
      <c r="F18" s="6">
        <v>26681.94</v>
      </c>
      <c r="G18" s="6">
        <v>26681.94</v>
      </c>
      <c r="H18" s="6">
        <v>26681.94</v>
      </c>
      <c r="I18" s="6">
        <v>26681.94</v>
      </c>
      <c r="J18" s="6">
        <v>26681.94</v>
      </c>
      <c r="K18" s="6">
        <v>26681.94</v>
      </c>
      <c r="L18" s="6">
        <v>26681.94</v>
      </c>
      <c r="M18" s="6">
        <v>26681.94</v>
      </c>
      <c r="N18" s="6">
        <f t="shared" si="0"/>
        <v>320183.27999999997</v>
      </c>
    </row>
    <row r="19" spans="1:14" ht="12.75">
      <c r="A19" s="5" t="s">
        <v>43</v>
      </c>
      <c r="B19" s="6">
        <v>7826.95</v>
      </c>
      <c r="C19" s="6">
        <v>7189.72</v>
      </c>
      <c r="D19" s="6">
        <v>7058.16</v>
      </c>
      <c r="E19" s="6">
        <v>9534.71</v>
      </c>
      <c r="F19" s="6">
        <v>6742.73</v>
      </c>
      <c r="G19" s="6">
        <v>8530.39</v>
      </c>
      <c r="H19" s="6">
        <v>10453.54</v>
      </c>
      <c r="I19" s="6">
        <v>9816.06</v>
      </c>
      <c r="J19" s="6">
        <v>9439.72</v>
      </c>
      <c r="K19" s="6">
        <v>10310.53</v>
      </c>
      <c r="L19" s="6">
        <v>9755.01</v>
      </c>
      <c r="M19" s="15">
        <v>8872.75</v>
      </c>
      <c r="N19" s="6">
        <f t="shared" si="0"/>
        <v>105530.27</v>
      </c>
    </row>
    <row r="20" spans="1:14" ht="12.75">
      <c r="A20" s="5" t="s">
        <v>42</v>
      </c>
      <c r="B20" s="6">
        <v>9000</v>
      </c>
      <c r="C20" s="6">
        <v>9000</v>
      </c>
      <c r="D20" s="6">
        <v>9000</v>
      </c>
      <c r="E20" s="6">
        <v>9000</v>
      </c>
      <c r="F20" s="6">
        <v>9000</v>
      </c>
      <c r="G20" s="6">
        <v>9000</v>
      </c>
      <c r="H20" s="6">
        <v>9000</v>
      </c>
      <c r="I20" s="6">
        <v>9000</v>
      </c>
      <c r="J20" s="6">
        <v>9000</v>
      </c>
      <c r="K20" s="6">
        <v>9000</v>
      </c>
      <c r="L20" s="6">
        <v>9000</v>
      </c>
      <c r="M20" s="6">
        <v>9000</v>
      </c>
      <c r="N20" s="6">
        <f t="shared" si="0"/>
        <v>108000</v>
      </c>
    </row>
    <row r="21" spans="1:17" ht="12.75">
      <c r="A21" s="5" t="s">
        <v>9</v>
      </c>
      <c r="B21" s="6">
        <f>22105.03+5000</f>
        <v>27105.03</v>
      </c>
      <c r="C21" s="6">
        <f>61045.16+5000</f>
        <v>66045.16</v>
      </c>
      <c r="D21" s="6">
        <f>34570.4+5000</f>
        <v>39570.4</v>
      </c>
      <c r="E21" s="6">
        <f>66722.61+5000</f>
        <v>71722.61</v>
      </c>
      <c r="F21" s="6">
        <f>161980.88+5000</f>
        <v>166980.88</v>
      </c>
      <c r="G21" s="6">
        <f>48686.75+5000</f>
        <v>53686.75</v>
      </c>
      <c r="H21" s="6">
        <f>20417.27+5000</f>
        <v>25417.27</v>
      </c>
      <c r="I21" s="6">
        <f>19145.25+5000</f>
        <v>24145.25</v>
      </c>
      <c r="J21" s="6">
        <f>37047.88+28800+5000</f>
        <v>70847.88</v>
      </c>
      <c r="K21" s="6">
        <f>17345.84+38450+4500+5000</f>
        <v>65295.84</v>
      </c>
      <c r="L21" s="6">
        <f>38658.48+5000</f>
        <v>43658.48</v>
      </c>
      <c r="M21" s="6">
        <f>44572.52+5000</f>
        <v>49572.52</v>
      </c>
      <c r="N21" s="6">
        <f t="shared" si="0"/>
        <v>704048.07</v>
      </c>
      <c r="O21" s="14"/>
      <c r="Q21" s="8"/>
    </row>
    <row r="22" spans="1:14" ht="12.75">
      <c r="A22" s="5" t="s">
        <v>10</v>
      </c>
      <c r="B22" s="6"/>
      <c r="C22" s="6"/>
      <c r="D22" s="6">
        <v>3916.61</v>
      </c>
      <c r="E22" s="6">
        <v>4984.77</v>
      </c>
      <c r="F22" s="6">
        <v>2848.44</v>
      </c>
      <c r="G22" s="6">
        <v>2848.44</v>
      </c>
      <c r="H22" s="6">
        <v>1424.22</v>
      </c>
      <c r="I22" s="6">
        <v>1424.22</v>
      </c>
      <c r="J22" s="6">
        <v>3323.18</v>
      </c>
      <c r="K22" s="6">
        <v>1424.22</v>
      </c>
      <c r="L22" s="6">
        <v>2492.39</v>
      </c>
      <c r="M22" s="6">
        <v>4272.66</v>
      </c>
      <c r="N22" s="6">
        <f t="shared" si="0"/>
        <v>28959.15</v>
      </c>
    </row>
    <row r="23" spans="1:14" ht="12.75">
      <c r="A23" s="5" t="s">
        <v>35</v>
      </c>
      <c r="B23" s="6">
        <v>4155.96</v>
      </c>
      <c r="C23" s="11">
        <v>4337.68</v>
      </c>
      <c r="D23" s="6">
        <v>4382.52</v>
      </c>
      <c r="E23" s="6">
        <v>4417.92</v>
      </c>
      <c r="F23" s="6">
        <v>4443.88</v>
      </c>
      <c r="G23" s="6">
        <v>4465.12</v>
      </c>
      <c r="H23" s="6">
        <v>4498.16</v>
      </c>
      <c r="I23" s="6">
        <v>4521.76</v>
      </c>
      <c r="J23" s="6">
        <v>4545.36</v>
      </c>
      <c r="K23" s="6">
        <v>4545.36</v>
      </c>
      <c r="L23" s="6">
        <v>4566.6</v>
      </c>
      <c r="M23" s="6">
        <v>4590.2</v>
      </c>
      <c r="N23" s="6">
        <f aca="true" t="shared" si="1" ref="N23:N29">SUM(B23:M23)</f>
        <v>53470.52</v>
      </c>
    </row>
    <row r="24" spans="1:14" ht="12.75">
      <c r="A24" s="5" t="s">
        <v>39</v>
      </c>
      <c r="B24" s="6">
        <v>32041.27</v>
      </c>
      <c r="C24" s="6">
        <v>32041.27</v>
      </c>
      <c r="D24" s="6">
        <v>32041.27</v>
      </c>
      <c r="E24" s="6">
        <v>27773.31</v>
      </c>
      <c r="F24" s="6"/>
      <c r="G24" s="6"/>
      <c r="H24" s="6"/>
      <c r="I24" s="6"/>
      <c r="J24" s="6"/>
      <c r="K24" s="6">
        <v>25834.46</v>
      </c>
      <c r="L24" s="6">
        <v>32041.27</v>
      </c>
      <c r="M24" s="6">
        <v>32041.27</v>
      </c>
      <c r="N24" s="6">
        <f t="shared" si="1"/>
        <v>213814.11999999997</v>
      </c>
    </row>
    <row r="25" spans="1:14" ht="12.75">
      <c r="A25" s="5" t="s">
        <v>13</v>
      </c>
      <c r="B25" s="6">
        <v>54570</v>
      </c>
      <c r="C25" s="6">
        <v>70976.06</v>
      </c>
      <c r="D25" s="6">
        <v>76113.01</v>
      </c>
      <c r="E25" s="6">
        <v>65674.1</v>
      </c>
      <c r="F25" s="6">
        <v>58775.4</v>
      </c>
      <c r="G25" s="6">
        <v>35641.7</v>
      </c>
      <c r="H25" s="6">
        <v>28048.77</v>
      </c>
      <c r="I25" s="6">
        <v>24692.01</v>
      </c>
      <c r="J25" s="6">
        <v>23795.61</v>
      </c>
      <c r="K25" s="6">
        <v>35880.47</v>
      </c>
      <c r="L25" s="6">
        <v>68193.76</v>
      </c>
      <c r="M25" s="6">
        <v>86661.17</v>
      </c>
      <c r="N25" s="6">
        <f t="shared" si="1"/>
        <v>629022.0600000002</v>
      </c>
    </row>
    <row r="26" spans="1:14" ht="12.75">
      <c r="A26" s="5" t="s">
        <v>29</v>
      </c>
      <c r="B26" s="6">
        <v>5843.31</v>
      </c>
      <c r="C26" s="6">
        <v>5843.31</v>
      </c>
      <c r="D26" s="6">
        <v>5843.31</v>
      </c>
      <c r="E26" s="6">
        <v>5843.31</v>
      </c>
      <c r="F26" s="6">
        <v>5843.31</v>
      </c>
      <c r="G26" s="6">
        <v>5843.31</v>
      </c>
      <c r="H26" s="6">
        <v>5843.31</v>
      </c>
      <c r="I26" s="6">
        <v>5843.31</v>
      </c>
      <c r="J26" s="6">
        <v>5843.31</v>
      </c>
      <c r="K26" s="6">
        <v>5843.31</v>
      </c>
      <c r="L26" s="6">
        <v>5843.31</v>
      </c>
      <c r="M26" s="6">
        <v>5843.31</v>
      </c>
      <c r="N26" s="6">
        <f t="shared" si="1"/>
        <v>70119.71999999999</v>
      </c>
    </row>
    <row r="27" spans="1:14" ht="12.75">
      <c r="A27" s="5" t="s">
        <v>53</v>
      </c>
      <c r="B27" s="6"/>
      <c r="C27" s="6"/>
      <c r="D27" s="6"/>
      <c r="E27" s="6"/>
      <c r="F27" s="6"/>
      <c r="G27" s="6">
        <v>146741</v>
      </c>
      <c r="H27" s="6"/>
      <c r="I27" s="6"/>
      <c r="J27" s="6"/>
      <c r="K27" s="6"/>
      <c r="L27" s="6"/>
      <c r="M27" s="6"/>
      <c r="N27" s="6">
        <f t="shared" si="1"/>
        <v>146741</v>
      </c>
    </row>
    <row r="28" spans="1:14" ht="12.75">
      <c r="A28" s="5" t="s">
        <v>23</v>
      </c>
      <c r="B28" s="6"/>
      <c r="C28" s="6"/>
      <c r="D28" s="6">
        <v>3291.79</v>
      </c>
      <c r="E28" s="6"/>
      <c r="F28" s="6"/>
      <c r="G28" s="6"/>
      <c r="H28" s="6"/>
      <c r="I28" s="6"/>
      <c r="J28" s="6"/>
      <c r="K28" s="6"/>
      <c r="L28" s="6"/>
      <c r="M28" s="6"/>
      <c r="N28" s="6">
        <f t="shared" si="1"/>
        <v>3291.79</v>
      </c>
    </row>
    <row r="29" spans="1:14" ht="12.75">
      <c r="A29" s="5" t="s">
        <v>50</v>
      </c>
      <c r="B29" s="6"/>
      <c r="C29" s="6"/>
      <c r="D29" s="6">
        <v>2000</v>
      </c>
      <c r="E29" s="6"/>
      <c r="F29" s="6">
        <v>2073.78</v>
      </c>
      <c r="G29" s="6">
        <v>300</v>
      </c>
      <c r="H29" s="6"/>
      <c r="I29" s="6"/>
      <c r="J29" s="6"/>
      <c r="K29" s="6"/>
      <c r="L29" s="6"/>
      <c r="M29" s="6"/>
      <c r="N29" s="6">
        <f t="shared" si="1"/>
        <v>4373.780000000001</v>
      </c>
    </row>
    <row r="30" spans="1:14" ht="12.75">
      <c r="A30" s="5" t="s">
        <v>12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>
        <f t="shared" si="0"/>
        <v>0</v>
      </c>
    </row>
    <row r="31" spans="1:14" ht="12.75">
      <c r="A31" s="5" t="s">
        <v>24</v>
      </c>
      <c r="B31" s="6"/>
      <c r="C31" s="6"/>
      <c r="D31" s="6">
        <v>350</v>
      </c>
      <c r="E31" s="6"/>
      <c r="F31" s="6"/>
      <c r="G31" s="6"/>
      <c r="H31" s="6"/>
      <c r="I31" s="6"/>
      <c r="J31" s="6"/>
      <c r="K31" s="6"/>
      <c r="L31" s="6"/>
      <c r="M31" s="6"/>
      <c r="N31" s="6">
        <f t="shared" si="0"/>
        <v>350</v>
      </c>
    </row>
    <row r="32" spans="1:14" ht="12.75">
      <c r="A32" s="5" t="s">
        <v>25</v>
      </c>
      <c r="B32" s="6"/>
      <c r="C32" s="6"/>
      <c r="D32" s="6">
        <v>2700</v>
      </c>
      <c r="E32" s="6"/>
      <c r="F32" s="6"/>
      <c r="G32" s="6"/>
      <c r="H32" s="6"/>
      <c r="I32" s="6"/>
      <c r="J32" s="6"/>
      <c r="K32" s="6"/>
      <c r="L32" s="6"/>
      <c r="M32" s="6"/>
      <c r="N32" s="6">
        <f t="shared" si="0"/>
        <v>2700</v>
      </c>
    </row>
    <row r="33" spans="1:14" ht="12.75">
      <c r="A33" s="5" t="s">
        <v>52</v>
      </c>
      <c r="B33" s="6"/>
      <c r="C33" s="6"/>
      <c r="D33" s="6"/>
      <c r="E33" s="6"/>
      <c r="F33" s="6"/>
      <c r="G33" s="6"/>
      <c r="H33" s="6">
        <v>3739.77</v>
      </c>
      <c r="I33" s="6"/>
      <c r="J33" s="6"/>
      <c r="K33" s="6"/>
      <c r="L33" s="6"/>
      <c r="M33" s="6"/>
      <c r="N33" s="6">
        <f t="shared" si="0"/>
        <v>3739.77</v>
      </c>
    </row>
    <row r="34" spans="1:14" ht="12.75">
      <c r="A34" s="5" t="s">
        <v>19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>
        <f t="shared" si="0"/>
        <v>0</v>
      </c>
    </row>
    <row r="35" spans="1:14" ht="12.75">
      <c r="A35" s="5" t="s">
        <v>49</v>
      </c>
      <c r="B35" s="6"/>
      <c r="C35" s="6"/>
      <c r="D35" s="6">
        <v>172775</v>
      </c>
      <c r="E35" s="6"/>
      <c r="F35" s="6"/>
      <c r="G35" s="6"/>
      <c r="H35" s="6"/>
      <c r="I35" s="6"/>
      <c r="J35" s="6"/>
      <c r="K35" s="6"/>
      <c r="L35" s="6"/>
      <c r="M35" s="6"/>
      <c r="N35" s="6">
        <f t="shared" si="0"/>
        <v>172775</v>
      </c>
    </row>
    <row r="36" spans="1:14" ht="12.75">
      <c r="A36" s="5" t="s">
        <v>30</v>
      </c>
      <c r="B36" s="6"/>
      <c r="C36" s="6"/>
      <c r="D36" s="6">
        <v>420</v>
      </c>
      <c r="E36" s="6"/>
      <c r="F36" s="6"/>
      <c r="G36" s="6">
        <v>420</v>
      </c>
      <c r="H36" s="6"/>
      <c r="I36" s="6"/>
      <c r="J36" s="6">
        <v>420</v>
      </c>
      <c r="K36" s="6"/>
      <c r="L36" s="6"/>
      <c r="M36" s="6">
        <v>420</v>
      </c>
      <c r="N36" s="6">
        <f t="shared" si="0"/>
        <v>1680</v>
      </c>
    </row>
    <row r="37" spans="1:14" ht="12.75">
      <c r="A37" s="5" t="s">
        <v>7</v>
      </c>
      <c r="B37" s="6">
        <f>35135.2+25700</f>
        <v>60835.2</v>
      </c>
      <c r="C37" s="6">
        <v>40052.7</v>
      </c>
      <c r="D37" s="6">
        <v>57209.98</v>
      </c>
      <c r="E37" s="6">
        <v>144127.62</v>
      </c>
      <c r="F37" s="6">
        <v>148458.02</v>
      </c>
      <c r="G37" s="6">
        <v>105089.66</v>
      </c>
      <c r="H37" s="6">
        <v>155257.23</v>
      </c>
      <c r="I37" s="6">
        <v>128950.14</v>
      </c>
      <c r="J37" s="6">
        <f>126031.47</f>
        <v>126031.47</v>
      </c>
      <c r="K37" s="6">
        <f>51850.42+118865.04</f>
        <v>170715.46</v>
      </c>
      <c r="L37" s="6">
        <f>59893.31+6000</f>
        <v>65893.31</v>
      </c>
      <c r="M37" s="15">
        <v>163829.57</v>
      </c>
      <c r="N37" s="6">
        <f aca="true" t="shared" si="2" ref="N37:N43">SUM(B37:M37)</f>
        <v>1366450.36</v>
      </c>
    </row>
    <row r="38" spans="1:14" ht="12.75">
      <c r="A38" s="5" t="s">
        <v>8</v>
      </c>
      <c r="B38" s="6">
        <v>14263.5</v>
      </c>
      <c r="C38" s="6">
        <v>17823.12</v>
      </c>
      <c r="D38" s="6">
        <v>16540.04</v>
      </c>
      <c r="E38" s="6">
        <v>18841.16</v>
      </c>
      <c r="F38" s="6">
        <v>23847.48</v>
      </c>
      <c r="G38" s="6">
        <v>25779.31</v>
      </c>
      <c r="H38" s="6">
        <v>28127.26</v>
      </c>
      <c r="I38" s="6">
        <v>20936.29</v>
      </c>
      <c r="J38" s="6">
        <v>13842.63</v>
      </c>
      <c r="K38" s="6">
        <v>22442.17</v>
      </c>
      <c r="L38" s="6">
        <f>17734.04+1428</f>
        <v>19162.04</v>
      </c>
      <c r="M38" s="15">
        <v>28681.41</v>
      </c>
      <c r="N38" s="6">
        <f t="shared" si="2"/>
        <v>250286.41000000003</v>
      </c>
    </row>
    <row r="39" spans="1:14" ht="13.5" customHeight="1">
      <c r="A39" s="5" t="s">
        <v>22</v>
      </c>
      <c r="B39" s="6"/>
      <c r="C39" s="6">
        <v>1825</v>
      </c>
      <c r="D39" s="6"/>
      <c r="E39" s="6">
        <v>7275</v>
      </c>
      <c r="F39" s="6">
        <v>900</v>
      </c>
      <c r="G39" s="6">
        <v>10970</v>
      </c>
      <c r="H39" s="6">
        <v>365</v>
      </c>
      <c r="I39" s="6">
        <v>440</v>
      </c>
      <c r="J39" s="6">
        <v>1395</v>
      </c>
      <c r="K39" s="6">
        <v>420</v>
      </c>
      <c r="L39" s="6">
        <f>6090+7372</f>
        <v>13462</v>
      </c>
      <c r="M39" s="6"/>
      <c r="N39" s="6">
        <f t="shared" si="2"/>
        <v>37052</v>
      </c>
    </row>
    <row r="40" spans="1:14" ht="12.75">
      <c r="A40" s="5" t="s">
        <v>41</v>
      </c>
      <c r="B40" s="6">
        <v>24769.3</v>
      </c>
      <c r="C40" s="6">
        <v>50851.85</v>
      </c>
      <c r="D40" s="6">
        <v>40754.6</v>
      </c>
      <c r="E40" s="6">
        <v>38229.84</v>
      </c>
      <c r="F40" s="6">
        <v>46806.01</v>
      </c>
      <c r="G40" s="6">
        <v>25313</v>
      </c>
      <c r="H40" s="6">
        <v>22054.77</v>
      </c>
      <c r="I40" s="6">
        <v>41158.36</v>
      </c>
      <c r="J40" s="6">
        <v>29843</v>
      </c>
      <c r="K40" s="6">
        <v>28159.7</v>
      </c>
      <c r="L40" s="6">
        <f>75514.34+44059.44</f>
        <v>119573.78</v>
      </c>
      <c r="M40" s="6">
        <f>63630.1+26784</f>
        <v>90414.1</v>
      </c>
      <c r="N40" s="6">
        <f t="shared" si="2"/>
        <v>557928.3099999999</v>
      </c>
    </row>
    <row r="41" spans="1:14" ht="12.75">
      <c r="A41" s="5" t="s">
        <v>11</v>
      </c>
      <c r="B41" s="6">
        <v>5290</v>
      </c>
      <c r="C41" s="6">
        <v>6176.3</v>
      </c>
      <c r="D41" s="6">
        <v>12060</v>
      </c>
      <c r="E41" s="6">
        <v>9706</v>
      </c>
      <c r="F41" s="6">
        <v>6425.88</v>
      </c>
      <c r="G41" s="6">
        <v>2239</v>
      </c>
      <c r="H41" s="6">
        <v>7002.6</v>
      </c>
      <c r="I41" s="6">
        <v>4096.4</v>
      </c>
      <c r="J41" s="6">
        <v>3014</v>
      </c>
      <c r="K41" s="6">
        <v>7735.4</v>
      </c>
      <c r="L41" s="6">
        <v>20656.75</v>
      </c>
      <c r="M41" s="6">
        <v>7017</v>
      </c>
      <c r="N41" s="6">
        <f t="shared" si="2"/>
        <v>91419.33</v>
      </c>
    </row>
    <row r="42" spans="1:14" ht="12.75">
      <c r="A42" s="5" t="s">
        <v>17</v>
      </c>
      <c r="B42" s="6">
        <v>2600</v>
      </c>
      <c r="C42" s="6">
        <v>3000</v>
      </c>
      <c r="D42" s="6">
        <v>4750</v>
      </c>
      <c r="E42" s="6">
        <v>2090</v>
      </c>
      <c r="F42" s="6">
        <v>1390</v>
      </c>
      <c r="G42" s="6">
        <v>2000.7</v>
      </c>
      <c r="H42" s="6">
        <v>10710</v>
      </c>
      <c r="I42" s="6">
        <v>12875</v>
      </c>
      <c r="J42" s="6">
        <v>2420</v>
      </c>
      <c r="K42" s="6">
        <v>2880</v>
      </c>
      <c r="L42" s="6">
        <v>8590</v>
      </c>
      <c r="M42" s="6">
        <v>26571</v>
      </c>
      <c r="N42" s="6">
        <f t="shared" si="2"/>
        <v>79876.7</v>
      </c>
    </row>
    <row r="43" spans="1:14" ht="12.75">
      <c r="A43" s="5" t="s">
        <v>18</v>
      </c>
      <c r="B43" s="6"/>
      <c r="C43" s="6"/>
      <c r="D43" s="6"/>
      <c r="E43" s="6">
        <v>15496.94</v>
      </c>
      <c r="F43" s="6"/>
      <c r="G43" s="6"/>
      <c r="H43" s="6"/>
      <c r="I43" s="6"/>
      <c r="J43" s="6"/>
      <c r="K43" s="6"/>
      <c r="L43" s="6"/>
      <c r="M43" s="6"/>
      <c r="N43" s="6">
        <f t="shared" si="2"/>
        <v>15496.94</v>
      </c>
    </row>
    <row r="44" spans="1:14" ht="12.75">
      <c r="A44" s="5" t="s">
        <v>20</v>
      </c>
      <c r="B44" s="6"/>
      <c r="C44" s="6"/>
      <c r="D44" s="6">
        <v>209.45</v>
      </c>
      <c r="E44" s="6"/>
      <c r="F44" s="6"/>
      <c r="G44" s="6">
        <v>1823</v>
      </c>
      <c r="H44" s="6">
        <v>10053.26</v>
      </c>
      <c r="I44" s="6"/>
      <c r="J44" s="6"/>
      <c r="K44" s="6"/>
      <c r="L44" s="6">
        <v>12800</v>
      </c>
      <c r="M44" s="6">
        <v>6000</v>
      </c>
      <c r="N44" s="6">
        <f t="shared" si="0"/>
        <v>30885.71</v>
      </c>
    </row>
    <row r="45" spans="1:14" ht="12.75">
      <c r="A45" s="2" t="s">
        <v>14</v>
      </c>
      <c r="B45" s="7">
        <f aca="true" t="shared" si="3" ref="B45:M45">SUM(B5:B44)-B6</f>
        <v>1587513.8099999998</v>
      </c>
      <c r="C45" s="7">
        <f t="shared" si="3"/>
        <v>1638737.44</v>
      </c>
      <c r="D45" s="7">
        <f t="shared" si="3"/>
        <v>2034051.1600000001</v>
      </c>
      <c r="E45" s="7">
        <f t="shared" si="3"/>
        <v>1804886.4400000002</v>
      </c>
      <c r="F45" s="7">
        <f t="shared" si="3"/>
        <v>1919861.5099999998</v>
      </c>
      <c r="G45" s="7">
        <f t="shared" si="3"/>
        <v>1796326.8999999997</v>
      </c>
      <c r="H45" s="7">
        <f t="shared" si="3"/>
        <v>1744390.62</v>
      </c>
      <c r="I45" s="7">
        <f t="shared" si="3"/>
        <v>1679502.2399999998</v>
      </c>
      <c r="J45" s="7">
        <f t="shared" si="3"/>
        <v>1651393.3199999996</v>
      </c>
      <c r="K45" s="7">
        <f t="shared" si="3"/>
        <v>1798754.3900000001</v>
      </c>
      <c r="L45" s="7">
        <f t="shared" si="3"/>
        <v>1762042.9500000002</v>
      </c>
      <c r="M45" s="7">
        <f t="shared" si="3"/>
        <v>1940105.5599999998</v>
      </c>
      <c r="N45" s="7">
        <f>SUM(N5:N44)-N6-N8</f>
        <v>21357566.339999996</v>
      </c>
    </row>
    <row r="46" spans="1:14" ht="12.75">
      <c r="A46" s="1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2.75">
      <c r="A47" s="17" t="s">
        <v>55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9"/>
    </row>
    <row r="48" spans="1:14" ht="12.75">
      <c r="A48" s="17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9"/>
    </row>
    <row r="49" spans="1:14" ht="12.75">
      <c r="A49" s="5" t="s">
        <v>57</v>
      </c>
      <c r="B49" s="6">
        <v>1293473.31</v>
      </c>
      <c r="C49" s="6">
        <v>1497638.97</v>
      </c>
      <c r="D49" s="6">
        <v>1701469.23</v>
      </c>
      <c r="E49" s="6">
        <v>1432216.92</v>
      </c>
      <c r="F49" s="6">
        <v>1742834.08</v>
      </c>
      <c r="G49" s="6">
        <v>1836647.77</v>
      </c>
      <c r="H49" s="13">
        <v>1723177.83</v>
      </c>
      <c r="I49" s="13">
        <v>1732471.56</v>
      </c>
      <c r="J49" s="6">
        <v>1646825.17</v>
      </c>
      <c r="K49" s="6">
        <v>1646072.64</v>
      </c>
      <c r="L49" s="6">
        <v>1707152.34</v>
      </c>
      <c r="M49" s="6">
        <v>2039086.56</v>
      </c>
      <c r="N49" s="6">
        <f>SUM(B49:M49)</f>
        <v>19999066.38</v>
      </c>
    </row>
    <row r="50" spans="1:14" ht="12.75">
      <c r="A50" s="5" t="s">
        <v>58</v>
      </c>
      <c r="B50" s="6">
        <v>1178</v>
      </c>
      <c r="C50" s="6">
        <v>2097</v>
      </c>
      <c r="D50" s="6">
        <v>3541</v>
      </c>
      <c r="E50" s="6">
        <v>1471</v>
      </c>
      <c r="F50" s="6">
        <v>14933</v>
      </c>
      <c r="G50" s="6">
        <v>16619</v>
      </c>
      <c r="H50" s="6">
        <v>9391</v>
      </c>
      <c r="I50" s="6">
        <v>22542</v>
      </c>
      <c r="J50" s="6">
        <v>14436</v>
      </c>
      <c r="K50" s="6">
        <v>1913</v>
      </c>
      <c r="L50" s="6">
        <v>3120</v>
      </c>
      <c r="M50" s="6">
        <v>3264</v>
      </c>
      <c r="N50" s="6">
        <f>SUM(B50:M50)</f>
        <v>94505</v>
      </c>
    </row>
    <row r="51" spans="1:14" ht="12.75">
      <c r="A51" s="5" t="s">
        <v>59</v>
      </c>
      <c r="B51" s="6">
        <f>8513.95+2313.99</f>
        <v>10827.94</v>
      </c>
      <c r="C51" s="6">
        <f>29862.48+12403.1</f>
        <v>42265.58</v>
      </c>
      <c r="D51" s="6">
        <f>46920.13+13334.09</f>
        <v>60254.22</v>
      </c>
      <c r="E51" s="6">
        <f>20032.43+2742.52</f>
        <v>22774.95</v>
      </c>
      <c r="F51" s="6">
        <f>39389.89+7262.5</f>
        <v>46652.39</v>
      </c>
      <c r="G51" s="6">
        <f>9596.47+7279.78</f>
        <v>16876.25</v>
      </c>
      <c r="H51" s="6">
        <f>32327.43+8023.12</f>
        <v>40350.55</v>
      </c>
      <c r="I51" s="6">
        <f>21408.77+3001.14</f>
        <v>24409.91</v>
      </c>
      <c r="J51" s="6">
        <f>29015.55+2202.28</f>
        <v>31217.829999999998</v>
      </c>
      <c r="K51" s="6">
        <f>16912.14+3244.86</f>
        <v>20157</v>
      </c>
      <c r="L51" s="6">
        <f>46507.61+2742.73</f>
        <v>49250.340000000004</v>
      </c>
      <c r="M51" s="6">
        <f>42107.47+3502.12</f>
        <v>45609.590000000004</v>
      </c>
      <c r="N51" s="6">
        <f>SUM(B51:M51)</f>
        <v>410646.55000000005</v>
      </c>
    </row>
    <row r="52" spans="1:14" ht="12.75">
      <c r="A52" s="5" t="s">
        <v>60</v>
      </c>
      <c r="B52" s="6">
        <v>128333.32</v>
      </c>
      <c r="C52" s="6">
        <v>163941.38</v>
      </c>
      <c r="D52" s="6">
        <v>183702.61</v>
      </c>
      <c r="E52" s="6">
        <v>145023.99</v>
      </c>
      <c r="F52" s="6">
        <v>130458.14</v>
      </c>
      <c r="G52" s="6">
        <v>57111.78</v>
      </c>
      <c r="H52" s="6">
        <v>35256.36</v>
      </c>
      <c r="I52" s="6">
        <v>30230.15</v>
      </c>
      <c r="J52" s="6">
        <v>29441.14</v>
      </c>
      <c r="K52" s="6">
        <v>63114.59</v>
      </c>
      <c r="L52" s="6">
        <v>156931.94</v>
      </c>
      <c r="M52" s="6">
        <v>201762.8</v>
      </c>
      <c r="N52" s="6">
        <f>SUM(B52:M52)</f>
        <v>1325308.2000000002</v>
      </c>
    </row>
    <row r="53" spans="1:14" ht="12.75">
      <c r="A53" s="2" t="s">
        <v>61</v>
      </c>
      <c r="B53" s="7">
        <f>SUM(B49:B52)</f>
        <v>1433812.57</v>
      </c>
      <c r="C53" s="7">
        <f aca="true" t="shared" si="4" ref="C53:L53">SUM(C49:C52)</f>
        <v>1705942.9300000002</v>
      </c>
      <c r="D53" s="7">
        <f t="shared" si="4"/>
        <v>1948967.06</v>
      </c>
      <c r="E53" s="7">
        <f t="shared" si="4"/>
        <v>1601486.8599999999</v>
      </c>
      <c r="F53" s="7">
        <f t="shared" si="4"/>
        <v>1934877.6099999999</v>
      </c>
      <c r="G53" s="7">
        <f t="shared" si="4"/>
        <v>1927254.8</v>
      </c>
      <c r="H53" s="7">
        <f t="shared" si="4"/>
        <v>1808175.7400000002</v>
      </c>
      <c r="I53" s="7">
        <f t="shared" si="4"/>
        <v>1809653.6199999999</v>
      </c>
      <c r="J53" s="7">
        <f t="shared" si="4"/>
        <v>1721920.14</v>
      </c>
      <c r="K53" s="7">
        <f t="shared" si="4"/>
        <v>1731257.23</v>
      </c>
      <c r="L53" s="7">
        <f t="shared" si="4"/>
        <v>1916454.62</v>
      </c>
      <c r="M53" s="7">
        <f>SUM(M49:M52)</f>
        <v>2289722.95</v>
      </c>
      <c r="N53" s="7">
        <f>SUM(N49:N52)</f>
        <v>21829526.13</v>
      </c>
    </row>
    <row r="54" spans="1:14" ht="12.75">
      <c r="A54" s="10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2:14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</sheetData>
  <sheetProtection/>
  <mergeCells count="1">
    <mergeCell ref="B2:H2"/>
  </mergeCells>
  <printOptions/>
  <pageMargins left="0.1968503937007874" right="0.1968503937007874" top="0.5511811023622047" bottom="0.5511811023622047" header="0.31496062992125984" footer="0.31496062992125984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nix</cp:lastModifiedBy>
  <cp:lastPrinted>2013-12-05T05:10:42Z</cp:lastPrinted>
  <dcterms:created xsi:type="dcterms:W3CDTF">2010-06-10T04:35:16Z</dcterms:created>
  <dcterms:modified xsi:type="dcterms:W3CDTF">2013-12-23T12:42:31Z</dcterms:modified>
  <cp:category/>
  <cp:version/>
  <cp:contentType/>
  <cp:contentStatus/>
</cp:coreProperties>
</file>